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0" yWindow="-12" windowWidth="8460" windowHeight="8676"/>
  </bookViews>
  <sheets>
    <sheet name="Kopvērtējums" sheetId="1" r:id="rId1"/>
    <sheet name="Dāmas 40+ un 50+" sheetId="2" r:id="rId2"/>
    <sheet name="Dāmas 60+un 70+" sheetId="3" r:id="rId3"/>
    <sheet name="Kungi  40+" sheetId="5" r:id="rId4"/>
    <sheet name="Kungi 50+" sheetId="6" r:id="rId5"/>
    <sheet name="Kungi 60+" sheetId="7" r:id="rId6"/>
    <sheet name="Kungi 70+" sheetId="8" r:id="rId7"/>
    <sheet name="Dubultspēles" sheetId="9" r:id="rId8"/>
  </sheets>
  <definedNames>
    <definedName name="_xlnm._FilterDatabase" localSheetId="0" hidden="1">Kopvērtējums!$A$6:$AG$49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2" i="2"/>
  <c r="AV2" s="1"/>
  <c r="AY2"/>
  <c r="A24"/>
  <c r="BL23"/>
  <c r="BK23"/>
  <c r="BJ23"/>
  <c r="BI23"/>
  <c r="BH23"/>
  <c r="BG23"/>
  <c r="BF23"/>
  <c r="BE23"/>
  <c r="BM23" s="1"/>
  <c r="BD23"/>
  <c r="BC23"/>
  <c r="BB23"/>
  <c r="AZ23"/>
  <c r="AY23"/>
  <c r="AX23"/>
  <c r="AW23"/>
  <c r="AV23"/>
  <c r="AU23"/>
  <c r="AT23"/>
  <c r="AS23"/>
  <c r="AR23"/>
  <c r="AQ23"/>
  <c r="N23" s="1"/>
  <c r="I23" s="1"/>
  <c r="F23" s="1"/>
  <c r="E23" s="1"/>
  <c r="AP23"/>
  <c r="AN23"/>
  <c r="BL22"/>
  <c r="BK22"/>
  <c r="BJ22"/>
  <c r="BI22"/>
  <c r="BH22"/>
  <c r="BG22"/>
  <c r="BF22"/>
  <c r="BE22"/>
  <c r="BD22"/>
  <c r="BC22"/>
  <c r="BB22"/>
  <c r="BM22" s="1"/>
  <c r="AZ22"/>
  <c r="AY22"/>
  <c r="AX22"/>
  <c r="AW22"/>
  <c r="AV22"/>
  <c r="AU22"/>
  <c r="AT22"/>
  <c r="AS22"/>
  <c r="AR22"/>
  <c r="AQ22"/>
  <c r="AP22"/>
  <c r="AN22"/>
  <c r="N22"/>
  <c r="I22" s="1"/>
  <c r="F22" s="1"/>
  <c r="E22" s="1"/>
  <c r="BL21"/>
  <c r="BK21"/>
  <c r="BJ21"/>
  <c r="BI21"/>
  <c r="BH21"/>
  <c r="BG21"/>
  <c r="BF21"/>
  <c r="BE21"/>
  <c r="BM21" s="1"/>
  <c r="BD21"/>
  <c r="BC21"/>
  <c r="BB21"/>
  <c r="AZ21"/>
  <c r="AY21"/>
  <c r="AX21"/>
  <c r="AW21"/>
  <c r="AV21"/>
  <c r="AU21"/>
  <c r="AT21"/>
  <c r="AS21"/>
  <c r="AR21"/>
  <c r="N21" s="1"/>
  <c r="I21" s="1"/>
  <c r="F21" s="1"/>
  <c r="E21" s="1"/>
  <c r="AQ21"/>
  <c r="AP21"/>
  <c r="AN21"/>
  <c r="H21"/>
  <c r="BL20"/>
  <c r="BK20"/>
  <c r="BJ20"/>
  <c r="BI20"/>
  <c r="BH20"/>
  <c r="BG20"/>
  <c r="BF20"/>
  <c r="BE20"/>
  <c r="BD20"/>
  <c r="BC20"/>
  <c r="BM20" s="1"/>
  <c r="BB20"/>
  <c r="AZ20"/>
  <c r="AY20"/>
  <c r="AX20"/>
  <c r="AW20"/>
  <c r="AV20"/>
  <c r="AU20"/>
  <c r="AT20"/>
  <c r="AS20"/>
  <c r="AR20"/>
  <c r="AQ20"/>
  <c r="AP20"/>
  <c r="AN20"/>
  <c r="N20"/>
  <c r="I20" s="1"/>
  <c r="F20" s="1"/>
  <c r="E20" s="1"/>
  <c r="BL19"/>
  <c r="BK19"/>
  <c r="BJ19"/>
  <c r="BI19"/>
  <c r="BH19"/>
  <c r="BG19"/>
  <c r="BF19"/>
  <c r="BE19"/>
  <c r="BM19" s="1"/>
  <c r="BD19"/>
  <c r="BC19"/>
  <c r="BB19"/>
  <c r="AZ19"/>
  <c r="AY19"/>
  <c r="AX19"/>
  <c r="AW19"/>
  <c r="AV19"/>
  <c r="AU19"/>
  <c r="AT19"/>
  <c r="AS19"/>
  <c r="AR19"/>
  <c r="N19" s="1"/>
  <c r="I19" s="1"/>
  <c r="F19" s="1"/>
  <c r="E19" s="1"/>
  <c r="AQ19"/>
  <c r="AP19"/>
  <c r="AN19"/>
  <c r="BL18"/>
  <c r="BK18"/>
  <c r="BJ18"/>
  <c r="BI18"/>
  <c r="BH18"/>
  <c r="BG18"/>
  <c r="BF18"/>
  <c r="BE18"/>
  <c r="BD18"/>
  <c r="BC18"/>
  <c r="BM18" s="1"/>
  <c r="BB18"/>
  <c r="AZ18"/>
  <c r="AY18"/>
  <c r="AX18"/>
  <c r="AW18"/>
  <c r="AV18"/>
  <c r="AU18"/>
  <c r="AT18"/>
  <c r="AS18"/>
  <c r="AR18"/>
  <c r="AQ18"/>
  <c r="AP18"/>
  <c r="AN18"/>
  <c r="N18"/>
  <c r="I18" s="1"/>
  <c r="F18" s="1"/>
  <c r="E18" s="1"/>
  <c r="H18"/>
  <c r="BL17"/>
  <c r="BK17"/>
  <c r="BJ17"/>
  <c r="BI17"/>
  <c r="BH17"/>
  <c r="BG17"/>
  <c r="BF17"/>
  <c r="BE17"/>
  <c r="BM17" s="1"/>
  <c r="BD17"/>
  <c r="BC17"/>
  <c r="BB17"/>
  <c r="AZ17"/>
  <c r="AY17"/>
  <c r="AX17"/>
  <c r="AW17"/>
  <c r="AV17"/>
  <c r="AU17"/>
  <c r="AT17"/>
  <c r="AS17"/>
  <c r="AR17"/>
  <c r="N17" s="1"/>
  <c r="I17" s="1"/>
  <c r="F17" s="1"/>
  <c r="E17" s="1"/>
  <c r="AQ17"/>
  <c r="AP17"/>
  <c r="AN17"/>
  <c r="BL16"/>
  <c r="BK16"/>
  <c r="BJ16"/>
  <c r="BI16"/>
  <c r="BH16"/>
  <c r="BG16"/>
  <c r="BF16"/>
  <c r="BE16"/>
  <c r="BD16"/>
  <c r="BC16"/>
  <c r="BM16" s="1"/>
  <c r="BB16"/>
  <c r="AZ16"/>
  <c r="AY16"/>
  <c r="AX16"/>
  <c r="AW16"/>
  <c r="AV16"/>
  <c r="AU16"/>
  <c r="AT16"/>
  <c r="AS16"/>
  <c r="AR16"/>
  <c r="AQ16"/>
  <c r="AP16"/>
  <c r="AN16"/>
  <c r="N16"/>
  <c r="I16" s="1"/>
  <c r="F16" s="1"/>
  <c r="E16" s="1"/>
  <c r="H16"/>
  <c r="BL15"/>
  <c r="BK15"/>
  <c r="BJ15"/>
  <c r="BI15"/>
  <c r="BH15"/>
  <c r="BG15"/>
  <c r="BF15"/>
  <c r="BE15"/>
  <c r="BM15" s="1"/>
  <c r="BD15"/>
  <c r="BC15"/>
  <c r="BB15"/>
  <c r="AZ15"/>
  <c r="AY15"/>
  <c r="AX15"/>
  <c r="AW15"/>
  <c r="AV15"/>
  <c r="AU15"/>
  <c r="AT15"/>
  <c r="AS15"/>
  <c r="AR15"/>
  <c r="N15" s="1"/>
  <c r="I15" s="1"/>
  <c r="F15" s="1"/>
  <c r="E15" s="1"/>
  <c r="AQ15"/>
  <c r="AP15"/>
  <c r="AN15"/>
  <c r="BL14"/>
  <c r="BK14"/>
  <c r="BJ14"/>
  <c r="BI14"/>
  <c r="BH14"/>
  <c r="BG14"/>
  <c r="BF14"/>
  <c r="BE14"/>
  <c r="BD14"/>
  <c r="BC14"/>
  <c r="BM14" s="1"/>
  <c r="BB14"/>
  <c r="AZ14"/>
  <c r="AY14"/>
  <c r="AX14"/>
  <c r="AW14"/>
  <c r="AV14"/>
  <c r="AU14"/>
  <c r="AT14"/>
  <c r="AS14"/>
  <c r="AR14"/>
  <c r="AQ14"/>
  <c r="AP14"/>
  <c r="AN14"/>
  <c r="N14"/>
  <c r="I14" s="1"/>
  <c r="F14" s="1"/>
  <c r="E14" s="1"/>
  <c r="BL13"/>
  <c r="BK13"/>
  <c r="BJ13"/>
  <c r="BI13"/>
  <c r="BH13"/>
  <c r="BG13"/>
  <c r="BF13"/>
  <c r="BE13"/>
  <c r="BM13" s="1"/>
  <c r="BD13"/>
  <c r="BC13"/>
  <c r="BB13"/>
  <c r="AZ13"/>
  <c r="AY13"/>
  <c r="AX13"/>
  <c r="AW13"/>
  <c r="AV13"/>
  <c r="AU13"/>
  <c r="AT13"/>
  <c r="AS13"/>
  <c r="AR13"/>
  <c r="N13" s="1"/>
  <c r="I13" s="1"/>
  <c r="F13" s="1"/>
  <c r="E13" s="1"/>
  <c r="AQ13"/>
  <c r="AP13"/>
  <c r="AN13"/>
  <c r="H13"/>
  <c r="BL12"/>
  <c r="BK12"/>
  <c r="BJ12"/>
  <c r="BI12"/>
  <c r="BH12"/>
  <c r="BG12"/>
  <c r="BF12"/>
  <c r="BE12"/>
  <c r="BD12"/>
  <c r="BC12"/>
  <c r="BM12" s="1"/>
  <c r="BB12"/>
  <c r="AZ12"/>
  <c r="AY12"/>
  <c r="AX12"/>
  <c r="AW12"/>
  <c r="AV12"/>
  <c r="AU12"/>
  <c r="AT12"/>
  <c r="AS12"/>
  <c r="AR12"/>
  <c r="AQ12"/>
  <c r="AP12"/>
  <c r="AN12"/>
  <c r="N12"/>
  <c r="I12" s="1"/>
  <c r="F12" s="1"/>
  <c r="E12" s="1"/>
  <c r="H12"/>
  <c r="BL11"/>
  <c r="BK11"/>
  <c r="BJ11"/>
  <c r="BI11"/>
  <c r="BH11"/>
  <c r="BG11"/>
  <c r="BF11"/>
  <c r="BE11"/>
  <c r="BM11" s="1"/>
  <c r="BD11"/>
  <c r="BC11"/>
  <c r="BB11"/>
  <c r="AZ11"/>
  <c r="AY11"/>
  <c r="AX11"/>
  <c r="AW11"/>
  <c r="AV11"/>
  <c r="AU11"/>
  <c r="AT11"/>
  <c r="AS11"/>
  <c r="AR11"/>
  <c r="N11" s="1"/>
  <c r="I11" s="1"/>
  <c r="F11" s="1"/>
  <c r="E11" s="1"/>
  <c r="AQ11"/>
  <c r="AP11"/>
  <c r="AN11"/>
  <c r="BL10"/>
  <c r="BK10"/>
  <c r="BJ10"/>
  <c r="BI10"/>
  <c r="BH10"/>
  <c r="BG10"/>
  <c r="BF10"/>
  <c r="BE10"/>
  <c r="BD10"/>
  <c r="BC10"/>
  <c r="BM10" s="1"/>
  <c r="BB10"/>
  <c r="AZ10"/>
  <c r="AY10"/>
  <c r="AX10"/>
  <c r="AW10"/>
  <c r="AV10"/>
  <c r="AU10"/>
  <c r="AT10"/>
  <c r="AS10"/>
  <c r="AR10"/>
  <c r="AQ10"/>
  <c r="AP10"/>
  <c r="AN10"/>
  <c r="N10"/>
  <c r="I10" s="1"/>
  <c r="BL9"/>
  <c r="BK9"/>
  <c r="BJ9"/>
  <c r="BI9"/>
  <c r="BH9"/>
  <c r="BG9"/>
  <c r="BF9"/>
  <c r="BE9"/>
  <c r="BM9" s="1"/>
  <c r="BD9"/>
  <c r="BC9"/>
  <c r="BB9"/>
  <c r="AZ9"/>
  <c r="AY9"/>
  <c r="AX9"/>
  <c r="AW9"/>
  <c r="AV9"/>
  <c r="AU9"/>
  <c r="AT9"/>
  <c r="AS9"/>
  <c r="AR9"/>
  <c r="N9" s="1"/>
  <c r="I9" s="1"/>
  <c r="AQ9"/>
  <c r="AP9"/>
  <c r="AN9"/>
  <c r="H9"/>
  <c r="BL8"/>
  <c r="BK8"/>
  <c r="BJ8"/>
  <c r="BI8"/>
  <c r="BH8"/>
  <c r="BG8"/>
  <c r="BF8"/>
  <c r="BE8"/>
  <c r="BD8"/>
  <c r="BC8"/>
  <c r="BM8" s="1"/>
  <c r="BB8"/>
  <c r="AZ8"/>
  <c r="AY8"/>
  <c r="AX8"/>
  <c r="AW8"/>
  <c r="AV8"/>
  <c r="AU8"/>
  <c r="AT8"/>
  <c r="AS8"/>
  <c r="AR8"/>
  <c r="AQ8"/>
  <c r="AP8"/>
  <c r="AN8"/>
  <c r="N8"/>
  <c r="I8" s="1"/>
  <c r="BL7"/>
  <c r="BK7"/>
  <c r="BJ7"/>
  <c r="BI7"/>
  <c r="BH7"/>
  <c r="BG7"/>
  <c r="BF7"/>
  <c r="BE7"/>
  <c r="BM7" s="1"/>
  <c r="BD7"/>
  <c r="BC7"/>
  <c r="BB7"/>
  <c r="AZ7"/>
  <c r="AY7"/>
  <c r="AX7"/>
  <c r="AW7"/>
  <c r="AV7"/>
  <c r="AU7"/>
  <c r="AT7"/>
  <c r="AS7"/>
  <c r="AR7"/>
  <c r="N7" s="1"/>
  <c r="I7" s="1"/>
  <c r="AQ7"/>
  <c r="AP7"/>
  <c r="AN7"/>
  <c r="H7"/>
  <c r="BL6"/>
  <c r="BK6"/>
  <c r="BJ6"/>
  <c r="BI6"/>
  <c r="BH6"/>
  <c r="BG6"/>
  <c r="BF6"/>
  <c r="BE6"/>
  <c r="BD6"/>
  <c r="BC6"/>
  <c r="BM6" s="1"/>
  <c r="BB6"/>
  <c r="AZ6"/>
  <c r="AY6"/>
  <c r="AX6"/>
  <c r="AW6"/>
  <c r="AV6"/>
  <c r="AU6"/>
  <c r="AT6"/>
  <c r="AS6"/>
  <c r="AR6"/>
  <c r="AQ6"/>
  <c r="AP6"/>
  <c r="AN6"/>
  <c r="N6"/>
  <c r="I6" s="1"/>
  <c r="H6"/>
  <c r="M4"/>
  <c r="L4"/>
  <c r="J4"/>
  <c r="I4"/>
  <c r="H4" s="1"/>
  <c r="BN23"/>
  <c r="AB24" i="9"/>
  <c r="AA24"/>
  <c r="AC24" s="1"/>
  <c r="U24"/>
  <c r="AS24" s="1"/>
  <c r="S24"/>
  <c r="Q24"/>
  <c r="AQ24" s="1"/>
  <c r="O24"/>
  <c r="AP24" s="1"/>
  <c r="M24"/>
  <c r="K24"/>
  <c r="I24"/>
  <c r="G24"/>
  <c r="Y24" s="1"/>
  <c r="E24"/>
  <c r="AK24" s="1"/>
  <c r="AB22"/>
  <c r="AA22"/>
  <c r="AC22" s="1"/>
  <c r="W22"/>
  <c r="S22"/>
  <c r="Q22"/>
  <c r="O22"/>
  <c r="AP22" s="1"/>
  <c r="M22"/>
  <c r="K22"/>
  <c r="I22"/>
  <c r="G22"/>
  <c r="E22"/>
  <c r="Y22" s="1"/>
  <c r="AB20"/>
  <c r="AA20"/>
  <c r="AC20" s="1"/>
  <c r="W20"/>
  <c r="AT20" s="1"/>
  <c r="U20"/>
  <c r="Q20"/>
  <c r="O20"/>
  <c r="AP20" s="1"/>
  <c r="M20"/>
  <c r="K20"/>
  <c r="AN20" s="1"/>
  <c r="I20"/>
  <c r="G20"/>
  <c r="E20"/>
  <c r="AK20" s="1"/>
  <c r="AP18"/>
  <c r="AB18"/>
  <c r="AA18"/>
  <c r="AC18" s="1"/>
  <c r="W18"/>
  <c r="U18"/>
  <c r="AS18" s="1"/>
  <c r="S18"/>
  <c r="O18"/>
  <c r="M18"/>
  <c r="K18"/>
  <c r="I18"/>
  <c r="G18"/>
  <c r="E18"/>
  <c r="AO16"/>
  <c r="AB16"/>
  <c r="AA16"/>
  <c r="AC16" s="1"/>
  <c r="W16"/>
  <c r="U16"/>
  <c r="AS16" s="1"/>
  <c r="S16"/>
  <c r="Q16"/>
  <c r="M16"/>
  <c r="K16"/>
  <c r="AN16" s="1"/>
  <c r="I16"/>
  <c r="G16"/>
  <c r="Y16" s="1"/>
  <c r="E16"/>
  <c r="AS14"/>
  <c r="AN14"/>
  <c r="AB14"/>
  <c r="AC14" s="1"/>
  <c r="AA14"/>
  <c r="W14"/>
  <c r="AT14" s="1"/>
  <c r="U14"/>
  <c r="S14"/>
  <c r="AR14" s="1"/>
  <c r="Q14"/>
  <c r="AQ14" s="1"/>
  <c r="O14"/>
  <c r="K14"/>
  <c r="I14"/>
  <c r="G14"/>
  <c r="E14"/>
  <c r="Y14" s="1"/>
  <c r="AM12"/>
  <c r="AB12"/>
  <c r="AA12"/>
  <c r="AC12" s="1"/>
  <c r="W12"/>
  <c r="U12"/>
  <c r="S12"/>
  <c r="Q12"/>
  <c r="AQ12" s="1"/>
  <c r="O12"/>
  <c r="M12"/>
  <c r="I12"/>
  <c r="G12"/>
  <c r="E12"/>
  <c r="AQ10"/>
  <c r="AB10"/>
  <c r="AA10"/>
  <c r="AC10" s="1"/>
  <c r="W10"/>
  <c r="U10"/>
  <c r="AS10" s="1"/>
  <c r="S10"/>
  <c r="Q10"/>
  <c r="O10"/>
  <c r="AP10" s="1"/>
  <c r="M10"/>
  <c r="K10"/>
  <c r="G10"/>
  <c r="E10"/>
  <c r="AP8"/>
  <c r="AB8"/>
  <c r="AA8"/>
  <c r="AC8" s="1"/>
  <c r="W8"/>
  <c r="U8"/>
  <c r="S8"/>
  <c r="AR8" s="1"/>
  <c r="Q8"/>
  <c r="AQ8" s="1"/>
  <c r="O8"/>
  <c r="M8"/>
  <c r="K8"/>
  <c r="AN8" s="1"/>
  <c r="I8"/>
  <c r="Y8" s="1"/>
  <c r="E8"/>
  <c r="AS6"/>
  <c r="AB6"/>
  <c r="AC6" s="1"/>
  <c r="AA6"/>
  <c r="W6"/>
  <c r="U6"/>
  <c r="S6"/>
  <c r="Q6"/>
  <c r="AQ6" s="1"/>
  <c r="O6"/>
  <c r="AP6" s="1"/>
  <c r="M6"/>
  <c r="K6"/>
  <c r="I6"/>
  <c r="G6"/>
  <c r="Y6" s="1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A36" i="3"/>
  <c r="AM35"/>
  <c r="A35"/>
  <c r="AM34"/>
  <c r="BK33"/>
  <c r="BJ33"/>
  <c r="BI33"/>
  <c r="BH33"/>
  <c r="BG33"/>
  <c r="BF33"/>
  <c r="BE33"/>
  <c r="BD33"/>
  <c r="BC33"/>
  <c r="BB33"/>
  <c r="BA33"/>
  <c r="BL33" s="1"/>
  <c r="AY33"/>
  <c r="AX33"/>
  <c r="AW33"/>
  <c r="AV33"/>
  <c r="AU33"/>
  <c r="AT33"/>
  <c r="AS33"/>
  <c r="AR33"/>
  <c r="AQ33"/>
  <c r="AP33"/>
  <c r="AO33"/>
  <c r="AM33"/>
  <c r="M33"/>
  <c r="I33" s="1"/>
  <c r="H33"/>
  <c r="F33"/>
  <c r="E33"/>
  <c r="BK32"/>
  <c r="BJ32"/>
  <c r="BI32"/>
  <c r="BH32"/>
  <c r="BG32"/>
  <c r="BF32"/>
  <c r="BE32"/>
  <c r="BD32"/>
  <c r="BC32"/>
  <c r="BB32"/>
  <c r="BA32"/>
  <c r="BL32" s="1"/>
  <c r="AY32"/>
  <c r="AX32"/>
  <c r="AW32"/>
  <c r="AV32"/>
  <c r="AU32"/>
  <c r="AT32"/>
  <c r="AS32"/>
  <c r="AR32"/>
  <c r="AQ32"/>
  <c r="M32" s="1"/>
  <c r="I32" s="1"/>
  <c r="F32" s="1"/>
  <c r="E32" s="1"/>
  <c r="AP32"/>
  <c r="AO32"/>
  <c r="AM32"/>
  <c r="H32"/>
  <c r="BK31"/>
  <c r="BJ31"/>
  <c r="BI31"/>
  <c r="BH31"/>
  <c r="BG31"/>
  <c r="BF31"/>
  <c r="BE31"/>
  <c r="BD31"/>
  <c r="BC31"/>
  <c r="BB31"/>
  <c r="BA31"/>
  <c r="BL31" s="1"/>
  <c r="AY31"/>
  <c r="AX31"/>
  <c r="AW31"/>
  <c r="AV31"/>
  <c r="AU31"/>
  <c r="AT31"/>
  <c r="AS31"/>
  <c r="AR31"/>
  <c r="AQ31"/>
  <c r="AP31"/>
  <c r="AO31"/>
  <c r="AM31"/>
  <c r="M31"/>
  <c r="I31" s="1"/>
  <c r="F31" s="1"/>
  <c r="E31" s="1"/>
  <c r="BK30"/>
  <c r="BJ30"/>
  <c r="BI30"/>
  <c r="BH30"/>
  <c r="BG30"/>
  <c r="BF30"/>
  <c r="BE30"/>
  <c r="BD30"/>
  <c r="BC30"/>
  <c r="BB30"/>
  <c r="BA30"/>
  <c r="BL30" s="1"/>
  <c r="AY30"/>
  <c r="AX30"/>
  <c r="AW30"/>
  <c r="AV30"/>
  <c r="AU30"/>
  <c r="AT30"/>
  <c r="AS30"/>
  <c r="AR30"/>
  <c r="AQ30"/>
  <c r="M30" s="1"/>
  <c r="I30" s="1"/>
  <c r="F30" s="1"/>
  <c r="E30" s="1"/>
  <c r="AP30"/>
  <c r="AO30"/>
  <c r="AM30"/>
  <c r="BK29"/>
  <c r="BJ29"/>
  <c r="BI29"/>
  <c r="BH29"/>
  <c r="BG29"/>
  <c r="BF29"/>
  <c r="BE29"/>
  <c r="BD29"/>
  <c r="BC29"/>
  <c r="BB29"/>
  <c r="BA29"/>
  <c r="BL29" s="1"/>
  <c r="AY29"/>
  <c r="AX29"/>
  <c r="AW29"/>
  <c r="AV29"/>
  <c r="AU29"/>
  <c r="AT29"/>
  <c r="AS29"/>
  <c r="AR29"/>
  <c r="AQ29"/>
  <c r="AP29"/>
  <c r="AO29"/>
  <c r="AM29"/>
  <c r="M29"/>
  <c r="I29" s="1"/>
  <c r="F29" s="1"/>
  <c r="E29" s="1"/>
  <c r="BK28"/>
  <c r="BJ28"/>
  <c r="BI28"/>
  <c r="BH28"/>
  <c r="BG28"/>
  <c r="BF28"/>
  <c r="BE28"/>
  <c r="BD28"/>
  <c r="BC28"/>
  <c r="BB28"/>
  <c r="BA28"/>
  <c r="BL28" s="1"/>
  <c r="AY28"/>
  <c r="AX28"/>
  <c r="AW28"/>
  <c r="AV28"/>
  <c r="AU28"/>
  <c r="AT28"/>
  <c r="AS28"/>
  <c r="AR28"/>
  <c r="AQ28"/>
  <c r="M28" s="1"/>
  <c r="I28" s="1"/>
  <c r="F28" s="1"/>
  <c r="E28" s="1"/>
  <c r="AP28"/>
  <c r="AO28"/>
  <c r="AM28"/>
  <c r="BK27"/>
  <c r="BJ27"/>
  <c r="BI27"/>
  <c r="BH27"/>
  <c r="BG27"/>
  <c r="BF27"/>
  <c r="BE27"/>
  <c r="BD27"/>
  <c r="BC27"/>
  <c r="BB27"/>
  <c r="BA27"/>
  <c r="BL27" s="1"/>
  <c r="AY27"/>
  <c r="AX27"/>
  <c r="AW27"/>
  <c r="AV27"/>
  <c r="AU27"/>
  <c r="AT27"/>
  <c r="AS27"/>
  <c r="AR27"/>
  <c r="AQ27"/>
  <c r="AP27"/>
  <c r="AO27"/>
  <c r="AM27"/>
  <c r="M27"/>
  <c r="I27" s="1"/>
  <c r="F27" s="1"/>
  <c r="E27" s="1"/>
  <c r="BK26"/>
  <c r="BJ26"/>
  <c r="BI26"/>
  <c r="BH26"/>
  <c r="BG26"/>
  <c r="BF26"/>
  <c r="BE26"/>
  <c r="BD26"/>
  <c r="BC26"/>
  <c r="BB26"/>
  <c r="BA26"/>
  <c r="BL26" s="1"/>
  <c r="AY26"/>
  <c r="AX26"/>
  <c r="AW26"/>
  <c r="AV26"/>
  <c r="AU26"/>
  <c r="AT26"/>
  <c r="AS26"/>
  <c r="AR26"/>
  <c r="AQ26"/>
  <c r="M26" s="1"/>
  <c r="I26" s="1"/>
  <c r="F26" s="1"/>
  <c r="E26" s="1"/>
  <c r="AP26"/>
  <c r="AO26"/>
  <c r="AM26"/>
  <c r="BK25"/>
  <c r="BJ25"/>
  <c r="BI25"/>
  <c r="BH25"/>
  <c r="BG25"/>
  <c r="BF25"/>
  <c r="BE25"/>
  <c r="BD25"/>
  <c r="BC25"/>
  <c r="BB25"/>
  <c r="BA25"/>
  <c r="BL25" s="1"/>
  <c r="AY25"/>
  <c r="AX25"/>
  <c r="AW25"/>
  <c r="AV25"/>
  <c r="AU25"/>
  <c r="AT25"/>
  <c r="AS25"/>
  <c r="AR25"/>
  <c r="AQ25"/>
  <c r="AP25"/>
  <c r="AO25"/>
  <c r="AM25"/>
  <c r="M25"/>
  <c r="I25" s="1"/>
  <c r="F25" s="1"/>
  <c r="E25" s="1"/>
  <c r="BK24"/>
  <c r="BJ24"/>
  <c r="BI24"/>
  <c r="BH24"/>
  <c r="BG24"/>
  <c r="BF24"/>
  <c r="BE24"/>
  <c r="BD24"/>
  <c r="BC24"/>
  <c r="BB24"/>
  <c r="BA24"/>
  <c r="BL24" s="1"/>
  <c r="AY24"/>
  <c r="AX24"/>
  <c r="AW24"/>
  <c r="AV24"/>
  <c r="AU24"/>
  <c r="AT24"/>
  <c r="AS24"/>
  <c r="AR24"/>
  <c r="AQ24"/>
  <c r="M24" s="1"/>
  <c r="I24" s="1"/>
  <c r="F24" s="1"/>
  <c r="E24" s="1"/>
  <c r="AP24"/>
  <c r="AO24"/>
  <c r="AM24"/>
  <c r="BK23"/>
  <c r="BJ23"/>
  <c r="BI23"/>
  <c r="BH23"/>
  <c r="BG23"/>
  <c r="BF23"/>
  <c r="BE23"/>
  <c r="BD23"/>
  <c r="BC23"/>
  <c r="BB23"/>
  <c r="BA23"/>
  <c r="BL23" s="1"/>
  <c r="AY23"/>
  <c r="AX23"/>
  <c r="AW23"/>
  <c r="AV23"/>
  <c r="AU23"/>
  <c r="AT23"/>
  <c r="AS23"/>
  <c r="AR23"/>
  <c r="AQ23"/>
  <c r="AP23"/>
  <c r="AO23"/>
  <c r="AM23"/>
  <c r="M23"/>
  <c r="I23" s="1"/>
  <c r="F23" s="1"/>
  <c r="E23" s="1"/>
  <c r="BK22"/>
  <c r="BJ22"/>
  <c r="BI22"/>
  <c r="BH22"/>
  <c r="BG22"/>
  <c r="BF22"/>
  <c r="BE22"/>
  <c r="BD22"/>
  <c r="BC22"/>
  <c r="BB22"/>
  <c r="BA22"/>
  <c r="BL22" s="1"/>
  <c r="AY22"/>
  <c r="AX22"/>
  <c r="AW22"/>
  <c r="AV22"/>
  <c r="AU22"/>
  <c r="AT22"/>
  <c r="AS22"/>
  <c r="AR22"/>
  <c r="AQ22"/>
  <c r="M22" s="1"/>
  <c r="I22" s="1"/>
  <c r="F22" s="1"/>
  <c r="E22" s="1"/>
  <c r="AP22"/>
  <c r="AO22"/>
  <c r="AM22"/>
  <c r="BK21"/>
  <c r="BJ21"/>
  <c r="BI21"/>
  <c r="BH21"/>
  <c r="BG21"/>
  <c r="BF21"/>
  <c r="BE21"/>
  <c r="BD21"/>
  <c r="BC21"/>
  <c r="BB21"/>
  <c r="BA21"/>
  <c r="BL21" s="1"/>
  <c r="AY21"/>
  <c r="AX21"/>
  <c r="AW21"/>
  <c r="AV21"/>
  <c r="AU21"/>
  <c r="AT21"/>
  <c r="AS21"/>
  <c r="AR21"/>
  <c r="AQ21"/>
  <c r="AP21"/>
  <c r="AO21"/>
  <c r="AM21"/>
  <c r="M21"/>
  <c r="I21" s="1"/>
  <c r="F21" s="1"/>
  <c r="E21" s="1"/>
  <c r="BK20"/>
  <c r="BJ20"/>
  <c r="BI20"/>
  <c r="BH20"/>
  <c r="BG20"/>
  <c r="BF20"/>
  <c r="BE20"/>
  <c r="BD20"/>
  <c r="BC20"/>
  <c r="BB20"/>
  <c r="BA20"/>
  <c r="BL20" s="1"/>
  <c r="AY20"/>
  <c r="AX20"/>
  <c r="AW20"/>
  <c r="AV20"/>
  <c r="AU20"/>
  <c r="AT20"/>
  <c r="AS20"/>
  <c r="AR20"/>
  <c r="AQ20"/>
  <c r="M20" s="1"/>
  <c r="I20" s="1"/>
  <c r="F20" s="1"/>
  <c r="E20" s="1"/>
  <c r="AP20"/>
  <c r="AO20"/>
  <c r="AM20"/>
  <c r="BK19"/>
  <c r="BJ19"/>
  <c r="BI19"/>
  <c r="BH19"/>
  <c r="BG19"/>
  <c r="BF19"/>
  <c r="BE19"/>
  <c r="BD19"/>
  <c r="BC19"/>
  <c r="BB19"/>
  <c r="BA19"/>
  <c r="BL19" s="1"/>
  <c r="AY19"/>
  <c r="AX19"/>
  <c r="AW19"/>
  <c r="AV19"/>
  <c r="AU19"/>
  <c r="AT19"/>
  <c r="AS19"/>
  <c r="AR19"/>
  <c r="AQ19"/>
  <c r="AP19"/>
  <c r="AO19"/>
  <c r="AM19"/>
  <c r="M19"/>
  <c r="I19" s="1"/>
  <c r="F19" s="1"/>
  <c r="E19" s="1"/>
  <c r="BK18"/>
  <c r="BJ18"/>
  <c r="BI18"/>
  <c r="BH18"/>
  <c r="BG18"/>
  <c r="BF18"/>
  <c r="BE18"/>
  <c r="BD18"/>
  <c r="BC18"/>
  <c r="BB18"/>
  <c r="BA18"/>
  <c r="BL18" s="1"/>
  <c r="AY18"/>
  <c r="AX18"/>
  <c r="AW18"/>
  <c r="AV18"/>
  <c r="AU18"/>
  <c r="AT18"/>
  <c r="AS18"/>
  <c r="AR18"/>
  <c r="AQ18"/>
  <c r="AP18"/>
  <c r="AO18"/>
  <c r="AM18"/>
  <c r="M18"/>
  <c r="I18" s="1"/>
  <c r="F18" s="1"/>
  <c r="E18" s="1"/>
  <c r="BK17"/>
  <c r="BJ17"/>
  <c r="BI17"/>
  <c r="BH17"/>
  <c r="BG17"/>
  <c r="BF17"/>
  <c r="BE17"/>
  <c r="BD17"/>
  <c r="BC17"/>
  <c r="BB17"/>
  <c r="BA17"/>
  <c r="BL17" s="1"/>
  <c r="AY17"/>
  <c r="AX17"/>
  <c r="AW17"/>
  <c r="AV17"/>
  <c r="AU17"/>
  <c r="AT17"/>
  <c r="AS17"/>
  <c r="AR17"/>
  <c r="AQ17"/>
  <c r="AP17"/>
  <c r="AO17"/>
  <c r="AM17"/>
  <c r="M17"/>
  <c r="I17" s="1"/>
  <c r="F17" s="1"/>
  <c r="E17" s="1"/>
  <c r="BK16"/>
  <c r="BJ16"/>
  <c r="BI16"/>
  <c r="BH16"/>
  <c r="BG16"/>
  <c r="BF16"/>
  <c r="BE16"/>
  <c r="BD16"/>
  <c r="BC16"/>
  <c r="BB16"/>
  <c r="BA16"/>
  <c r="BL16" s="1"/>
  <c r="AY16"/>
  <c r="AX16"/>
  <c r="AW16"/>
  <c r="AV16"/>
  <c r="AU16"/>
  <c r="AT16"/>
  <c r="AS16"/>
  <c r="AR16"/>
  <c r="AQ16"/>
  <c r="AP16"/>
  <c r="AO16"/>
  <c r="AM16"/>
  <c r="M16"/>
  <c r="I16" s="1"/>
  <c r="F16" s="1"/>
  <c r="E16" s="1"/>
  <c r="BK15"/>
  <c r="BJ15"/>
  <c r="BI15"/>
  <c r="BH15"/>
  <c r="BG15"/>
  <c r="BF15"/>
  <c r="BE15"/>
  <c r="BD15"/>
  <c r="BC15"/>
  <c r="BB15"/>
  <c r="BA15"/>
  <c r="BL15" s="1"/>
  <c r="AY15"/>
  <c r="AX15"/>
  <c r="AW15"/>
  <c r="AV15"/>
  <c r="AU15"/>
  <c r="AT15"/>
  <c r="AS15"/>
  <c r="AR15"/>
  <c r="AQ15"/>
  <c r="AP15"/>
  <c r="AO15"/>
  <c r="AM15"/>
  <c r="M15"/>
  <c r="I15" s="1"/>
  <c r="F15" s="1"/>
  <c r="E15" s="1"/>
  <c r="BK14"/>
  <c r="BJ14"/>
  <c r="BI14"/>
  <c r="BH14"/>
  <c r="BG14"/>
  <c r="BF14"/>
  <c r="BE14"/>
  <c r="BD14"/>
  <c r="BC14"/>
  <c r="BB14"/>
  <c r="BA14"/>
  <c r="BL14" s="1"/>
  <c r="AY14"/>
  <c r="AX14"/>
  <c r="AW14"/>
  <c r="AV14"/>
  <c r="AU14"/>
  <c r="AT14"/>
  <c r="AS14"/>
  <c r="AR14"/>
  <c r="AQ14"/>
  <c r="AP14"/>
  <c r="AO14"/>
  <c r="AM14"/>
  <c r="M14"/>
  <c r="I14" s="1"/>
  <c r="F14" s="1"/>
  <c r="E14" s="1"/>
  <c r="BK13"/>
  <c r="BJ13"/>
  <c r="BI13"/>
  <c r="BH13"/>
  <c r="BG13"/>
  <c r="BF13"/>
  <c r="BE13"/>
  <c r="BD13"/>
  <c r="BC13"/>
  <c r="BB13"/>
  <c r="BA13"/>
  <c r="BL13" s="1"/>
  <c r="AY13"/>
  <c r="AX13"/>
  <c r="AW13"/>
  <c r="AV13"/>
  <c r="AU13"/>
  <c r="AT13"/>
  <c r="AS13"/>
  <c r="AR13"/>
  <c r="AQ13"/>
  <c r="AP13"/>
  <c r="AO13"/>
  <c r="AM13"/>
  <c r="M13"/>
  <c r="I13" s="1"/>
  <c r="F13" s="1"/>
  <c r="E13" s="1"/>
  <c r="BK12"/>
  <c r="BJ12"/>
  <c r="BI12"/>
  <c r="BH12"/>
  <c r="BG12"/>
  <c r="BF12"/>
  <c r="BE12"/>
  <c r="BD12"/>
  <c r="BC12"/>
  <c r="BB12"/>
  <c r="BA12"/>
  <c r="BL12" s="1"/>
  <c r="AY12"/>
  <c r="AX12"/>
  <c r="AW12"/>
  <c r="AV12"/>
  <c r="AU12"/>
  <c r="AT12"/>
  <c r="AS12"/>
  <c r="AR12"/>
  <c r="AQ12"/>
  <c r="M12" s="1"/>
  <c r="I12" s="1"/>
  <c r="F12" s="1"/>
  <c r="E12" s="1"/>
  <c r="AP12"/>
  <c r="AO12"/>
  <c r="AM12"/>
  <c r="BK11"/>
  <c r="BJ11"/>
  <c r="BI11"/>
  <c r="BH11"/>
  <c r="BG11"/>
  <c r="BF11"/>
  <c r="BE11"/>
  <c r="BD11"/>
  <c r="BC11"/>
  <c r="BB11"/>
  <c r="BA11"/>
  <c r="BL11" s="1"/>
  <c r="AY11"/>
  <c r="AX11"/>
  <c r="AW11"/>
  <c r="AV11"/>
  <c r="AU11"/>
  <c r="AT11"/>
  <c r="AS11"/>
  <c r="AR11"/>
  <c r="AQ11"/>
  <c r="AP11"/>
  <c r="AO11"/>
  <c r="AM11"/>
  <c r="M11"/>
  <c r="I11" s="1"/>
  <c r="F11" s="1"/>
  <c r="E11" s="1"/>
  <c r="BK10"/>
  <c r="BJ10"/>
  <c r="BI10"/>
  <c r="BH10"/>
  <c r="BG10"/>
  <c r="BF10"/>
  <c r="BE10"/>
  <c r="BD10"/>
  <c r="BC10"/>
  <c r="BB10"/>
  <c r="BA10"/>
  <c r="BL10" s="1"/>
  <c r="AY10"/>
  <c r="AX10"/>
  <c r="AW10"/>
  <c r="AV10"/>
  <c r="AU10"/>
  <c r="AT10"/>
  <c r="AS10"/>
  <c r="AR10"/>
  <c r="AQ10"/>
  <c r="AP10"/>
  <c r="AO10"/>
  <c r="AM10"/>
  <c r="M10"/>
  <c r="I10" s="1"/>
  <c r="F10" s="1"/>
  <c r="E10" s="1"/>
  <c r="BK9"/>
  <c r="BJ9"/>
  <c r="BI9"/>
  <c r="BH9"/>
  <c r="BG9"/>
  <c r="BF9"/>
  <c r="BE9"/>
  <c r="BD9"/>
  <c r="BC9"/>
  <c r="BB9"/>
  <c r="BA9"/>
  <c r="BL9" s="1"/>
  <c r="AY9"/>
  <c r="AX9"/>
  <c r="AW9"/>
  <c r="AV9"/>
  <c r="AU9"/>
  <c r="AT9"/>
  <c r="AS9"/>
  <c r="AR9"/>
  <c r="AQ9"/>
  <c r="AP9"/>
  <c r="AO9"/>
  <c r="AM9"/>
  <c r="M9"/>
  <c r="I9" s="1"/>
  <c r="F9" s="1"/>
  <c r="E9" s="1"/>
  <c r="BK8"/>
  <c r="BJ8"/>
  <c r="BI8"/>
  <c r="BH8"/>
  <c r="BG8"/>
  <c r="BF8"/>
  <c r="BE8"/>
  <c r="BD8"/>
  <c r="BC8"/>
  <c r="BB8"/>
  <c r="BA8"/>
  <c r="BL8" s="1"/>
  <c r="AY8"/>
  <c r="AX8"/>
  <c r="AW8"/>
  <c r="AV8"/>
  <c r="AU8"/>
  <c r="AT8"/>
  <c r="AS8"/>
  <c r="AR8"/>
  <c r="AQ8"/>
  <c r="AP8"/>
  <c r="AO8"/>
  <c r="AM8"/>
  <c r="M8"/>
  <c r="I8" s="1"/>
  <c r="F8" s="1"/>
  <c r="E8" s="1"/>
  <c r="BK7"/>
  <c r="BJ7"/>
  <c r="BI7"/>
  <c r="BH7"/>
  <c r="BG7"/>
  <c r="BF7"/>
  <c r="BE7"/>
  <c r="BD7"/>
  <c r="BC7"/>
  <c r="BB7"/>
  <c r="BA7"/>
  <c r="BL7" s="1"/>
  <c r="AY7"/>
  <c r="AX7"/>
  <c r="AW7"/>
  <c r="AV7"/>
  <c r="AU7"/>
  <c r="AT7"/>
  <c r="AS7"/>
  <c r="AR7"/>
  <c r="AQ7"/>
  <c r="AP7"/>
  <c r="AO7"/>
  <c r="AM7"/>
  <c r="M7"/>
  <c r="I7" s="1"/>
  <c r="F7" s="1"/>
  <c r="E7" s="1"/>
  <c r="BK6"/>
  <c r="BJ6"/>
  <c r="BI6"/>
  <c r="BH6"/>
  <c r="BG6"/>
  <c r="BF6"/>
  <c r="BE6"/>
  <c r="BD6"/>
  <c r="BC6"/>
  <c r="BB6"/>
  <c r="BA6"/>
  <c r="BL6" s="1"/>
  <c r="AY6"/>
  <c r="AX6"/>
  <c r="AW6"/>
  <c r="AV6"/>
  <c r="AU6"/>
  <c r="AT6"/>
  <c r="AS6"/>
  <c r="AR6"/>
  <c r="AQ6"/>
  <c r="AP6"/>
  <c r="AO6"/>
  <c r="AM6"/>
  <c r="M6"/>
  <c r="I6" s="1"/>
  <c r="F6" s="1"/>
  <c r="E6" s="1"/>
  <c r="BK5"/>
  <c r="BJ5"/>
  <c r="BI5"/>
  <c r="BH5"/>
  <c r="BG5"/>
  <c r="BF5"/>
  <c r="BE5"/>
  <c r="BD5"/>
  <c r="BC5"/>
  <c r="BB5"/>
  <c r="BA5"/>
  <c r="BL5" s="1"/>
  <c r="AY5"/>
  <c r="AX5"/>
  <c r="AW5"/>
  <c r="AV5"/>
  <c r="AU5"/>
  <c r="AT5"/>
  <c r="AS5"/>
  <c r="AR5"/>
  <c r="AQ5"/>
  <c r="M5" s="1"/>
  <c r="I5" s="1"/>
  <c r="F5" s="1"/>
  <c r="E5" s="1"/>
  <c r="AP5"/>
  <c r="AO5"/>
  <c r="AM5"/>
  <c r="H3"/>
  <c r="H30" s="1"/>
  <c r="AX1"/>
  <c r="BN33" s="1"/>
  <c r="AQ1"/>
  <c r="AU1" s="1"/>
  <c r="F6" i="2" l="1"/>
  <c r="E6" s="1"/>
  <c r="F7"/>
  <c r="E7" s="1"/>
  <c r="O6"/>
  <c r="O8"/>
  <c r="O10"/>
  <c r="O12"/>
  <c r="O14"/>
  <c r="O16"/>
  <c r="O18"/>
  <c r="BP23"/>
  <c r="P23" s="1"/>
  <c r="O23"/>
  <c r="H22"/>
  <c r="O20"/>
  <c r="O7"/>
  <c r="O9"/>
  <c r="O13"/>
  <c r="O22"/>
  <c r="F8"/>
  <c r="E8" s="1"/>
  <c r="F9"/>
  <c r="E9" s="1"/>
  <c r="F10"/>
  <c r="E10" s="1"/>
  <c r="H14"/>
  <c r="H10"/>
  <c r="H8"/>
  <c r="H23"/>
  <c r="H19"/>
  <c r="H17"/>
  <c r="H15"/>
  <c r="H11"/>
  <c r="O11"/>
  <c r="O15"/>
  <c r="O17"/>
  <c r="O19"/>
  <c r="O21"/>
  <c r="BO6"/>
  <c r="BO8"/>
  <c r="BO10"/>
  <c r="BO12"/>
  <c r="BO14"/>
  <c r="BO16"/>
  <c r="BO18"/>
  <c r="BO20"/>
  <c r="BO22"/>
  <c r="BN6"/>
  <c r="BP6" s="1"/>
  <c r="P6" s="1"/>
  <c r="BN8"/>
  <c r="BP8" s="1"/>
  <c r="P8" s="1"/>
  <c r="BN10"/>
  <c r="BP10" s="1"/>
  <c r="P10" s="1"/>
  <c r="BN12"/>
  <c r="BP12" s="1"/>
  <c r="P12" s="1"/>
  <c r="BN14"/>
  <c r="BP14" s="1"/>
  <c r="P14" s="1"/>
  <c r="BN16"/>
  <c r="BP16" s="1"/>
  <c r="P16" s="1"/>
  <c r="BN18"/>
  <c r="BP18" s="1"/>
  <c r="P18" s="1"/>
  <c r="BN20"/>
  <c r="BP20" s="1"/>
  <c r="P20" s="1"/>
  <c r="BN22"/>
  <c r="BP22" s="1"/>
  <c r="P22" s="1"/>
  <c r="BO7"/>
  <c r="BO9"/>
  <c r="BO11"/>
  <c r="BO13"/>
  <c r="BO15"/>
  <c r="BO17"/>
  <c r="BO19"/>
  <c r="H20"/>
  <c r="BO21"/>
  <c r="BO23"/>
  <c r="BN7"/>
  <c r="BP7" s="1"/>
  <c r="P7" s="1"/>
  <c r="BN9"/>
  <c r="BP9" s="1"/>
  <c r="P9" s="1"/>
  <c r="BN11"/>
  <c r="BP11" s="1"/>
  <c r="P11" s="1"/>
  <c r="BN13"/>
  <c r="BP13" s="1"/>
  <c r="P13" s="1"/>
  <c r="BN15"/>
  <c r="BP15" s="1"/>
  <c r="P15" s="1"/>
  <c r="BN17"/>
  <c r="BP17" s="1"/>
  <c r="P17" s="1"/>
  <c r="BN19"/>
  <c r="BP19" s="1"/>
  <c r="P19" s="1"/>
  <c r="BN21"/>
  <c r="BP21" s="1"/>
  <c r="P21" s="1"/>
  <c r="AT16" i="9"/>
  <c r="AK16"/>
  <c r="AT8"/>
  <c r="AK8"/>
  <c r="AN6"/>
  <c r="AR6"/>
  <c r="AM14"/>
  <c r="AQ16"/>
  <c r="AM22"/>
  <c r="AQ22"/>
  <c r="AR24"/>
  <c r="AM6"/>
  <c r="AL14"/>
  <c r="AL22"/>
  <c r="AM24"/>
  <c r="AO6"/>
  <c r="AT6"/>
  <c r="AP14"/>
  <c r="AO22"/>
  <c r="AT22"/>
  <c r="AO8"/>
  <c r="AS8"/>
  <c r="AM16"/>
  <c r="AR16"/>
  <c r="AM18"/>
  <c r="AR18"/>
  <c r="AQ20"/>
  <c r="AQ26" s="1"/>
  <c r="Z18" s="1"/>
  <c r="AN22"/>
  <c r="AR22"/>
  <c r="AO24"/>
  <c r="AN24"/>
  <c r="Y10"/>
  <c r="AL10" s="1"/>
  <c r="Y18"/>
  <c r="AL18" s="1"/>
  <c r="AL6"/>
  <c r="AM8"/>
  <c r="Y12"/>
  <c r="AR12" s="1"/>
  <c r="AK14"/>
  <c r="AL16"/>
  <c r="Y20"/>
  <c r="AS20" s="1"/>
  <c r="AK22"/>
  <c r="AL24"/>
  <c r="BO20" i="3"/>
  <c r="O20" s="1"/>
  <c r="N20"/>
  <c r="N28"/>
  <c r="BO22"/>
  <c r="O22" s="1"/>
  <c r="N22"/>
  <c r="N23"/>
  <c r="BO30"/>
  <c r="O30" s="1"/>
  <c r="N30"/>
  <c r="N31"/>
  <c r="N32"/>
  <c r="N21"/>
  <c r="BO29"/>
  <c r="O29" s="1"/>
  <c r="N29"/>
  <c r="N5"/>
  <c r="BO6"/>
  <c r="O6" s="1"/>
  <c r="N6"/>
  <c r="N7"/>
  <c r="N8"/>
  <c r="N9"/>
  <c r="BO10"/>
  <c r="O10" s="1"/>
  <c r="N10"/>
  <c r="N11"/>
  <c r="N24"/>
  <c r="N25"/>
  <c r="N33"/>
  <c r="N12"/>
  <c r="BO13"/>
  <c r="O13" s="1"/>
  <c r="N13"/>
  <c r="N14"/>
  <c r="BO15"/>
  <c r="O15" s="1"/>
  <c r="N15"/>
  <c r="N16"/>
  <c r="N17"/>
  <c r="N18"/>
  <c r="BO19"/>
  <c r="O19" s="1"/>
  <c r="N19"/>
  <c r="N26"/>
  <c r="BO27"/>
  <c r="O27" s="1"/>
  <c r="N27"/>
  <c r="BM5"/>
  <c r="BO5" s="1"/>
  <c r="O5" s="1"/>
  <c r="BM7"/>
  <c r="BO7" s="1"/>
  <c r="O7" s="1"/>
  <c r="BM9"/>
  <c r="BO9" s="1"/>
  <c r="O9" s="1"/>
  <c r="BM11"/>
  <c r="BO11" s="1"/>
  <c r="O11" s="1"/>
  <c r="BM13"/>
  <c r="BM15"/>
  <c r="BM17"/>
  <c r="BO17" s="1"/>
  <c r="O17" s="1"/>
  <c r="BM19"/>
  <c r="BM21"/>
  <c r="BO21" s="1"/>
  <c r="O21" s="1"/>
  <c r="BM23"/>
  <c r="BO23" s="1"/>
  <c r="O23" s="1"/>
  <c r="BM25"/>
  <c r="BO25" s="1"/>
  <c r="O25" s="1"/>
  <c r="BM27"/>
  <c r="BM29"/>
  <c r="BM31"/>
  <c r="BO31" s="1"/>
  <c r="O31" s="1"/>
  <c r="BM33"/>
  <c r="BO33" s="1"/>
  <c r="O33" s="1"/>
  <c r="BM34"/>
  <c r="H5"/>
  <c r="BN6"/>
  <c r="H7"/>
  <c r="BN8"/>
  <c r="H9"/>
  <c r="BN10"/>
  <c r="H11"/>
  <c r="BN12"/>
  <c r="H13"/>
  <c r="BN14"/>
  <c r="H15"/>
  <c r="BN16"/>
  <c r="H17"/>
  <c r="BN18"/>
  <c r="H19"/>
  <c r="BN20"/>
  <c r="H21"/>
  <c r="BN22"/>
  <c r="H23"/>
  <c r="BN24"/>
  <c r="H25"/>
  <c r="BN26"/>
  <c r="H27"/>
  <c r="BN28"/>
  <c r="H29"/>
  <c r="BN30"/>
  <c r="H31"/>
  <c r="BN32"/>
  <c r="BM35"/>
  <c r="BM6"/>
  <c r="BM8"/>
  <c r="BO8" s="1"/>
  <c r="O8" s="1"/>
  <c r="BM10"/>
  <c r="BM12"/>
  <c r="BO12" s="1"/>
  <c r="O12" s="1"/>
  <c r="BM14"/>
  <c r="BO14" s="1"/>
  <c r="O14" s="1"/>
  <c r="BM16"/>
  <c r="BO16" s="1"/>
  <c r="O16" s="1"/>
  <c r="BM18"/>
  <c r="BO18" s="1"/>
  <c r="O18" s="1"/>
  <c r="BM20"/>
  <c r="BM22"/>
  <c r="BM24"/>
  <c r="BO24" s="1"/>
  <c r="O24" s="1"/>
  <c r="BM26"/>
  <c r="BO26" s="1"/>
  <c r="O26" s="1"/>
  <c r="BM28"/>
  <c r="BO28" s="1"/>
  <c r="O28" s="1"/>
  <c r="BM30"/>
  <c r="BM32"/>
  <c r="BO32" s="1"/>
  <c r="O32" s="1"/>
  <c r="BN5"/>
  <c r="H6"/>
  <c r="BN7"/>
  <c r="H8"/>
  <c r="BN9"/>
  <c r="H10"/>
  <c r="BN11"/>
  <c r="H12"/>
  <c r="BN13"/>
  <c r="H14"/>
  <c r="BN15"/>
  <c r="H16"/>
  <c r="BN17"/>
  <c r="H18"/>
  <c r="BN19"/>
  <c r="H20"/>
  <c r="BN21"/>
  <c r="H22"/>
  <c r="BN23"/>
  <c r="H24"/>
  <c r="BN25"/>
  <c r="H26"/>
  <c r="BN27"/>
  <c r="H28"/>
  <c r="BN29"/>
  <c r="BN31"/>
  <c r="AM20" i="9" l="1"/>
  <c r="AK10"/>
  <c r="AK12"/>
  <c r="AO20"/>
  <c r="AR10"/>
  <c r="AO10"/>
  <c r="AO26" s="1"/>
  <c r="Z14" s="1"/>
  <c r="AT10"/>
  <c r="AG2"/>
  <c r="AT12"/>
  <c r="AK18"/>
  <c r="AM26"/>
  <c r="Z10" s="1"/>
  <c r="AL20"/>
  <c r="AR26"/>
  <c r="Z20" s="1"/>
  <c r="AO12"/>
  <c r="AP12"/>
  <c r="AP26" s="1"/>
  <c r="Z16" s="1"/>
  <c r="AG3"/>
  <c r="AN18"/>
  <c r="AO18"/>
  <c r="AN10"/>
  <c r="AN26" s="1"/>
  <c r="Z12" s="1"/>
  <c r="AS12"/>
  <c r="AS26" s="1"/>
  <c r="Z22" s="1"/>
  <c r="AT26"/>
  <c r="Z24" s="1"/>
  <c r="AT18"/>
  <c r="AL12"/>
  <c r="AL26" s="1"/>
  <c r="Z8" s="1"/>
  <c r="AK26"/>
  <c r="Z6" s="1"/>
  <c r="A56" i="8"/>
  <c r="BS54"/>
  <c r="BR54"/>
  <c r="BQ54"/>
  <c r="BP54"/>
  <c r="BO54"/>
  <c r="BN54"/>
  <c r="BM54"/>
  <c r="BL54"/>
  <c r="BK54"/>
  <c r="BJ54"/>
  <c r="BI54"/>
  <c r="BH54"/>
  <c r="BU54" s="1"/>
  <c r="BG54"/>
  <c r="BV54" s="1"/>
  <c r="BE54"/>
  <c r="BD54"/>
  <c r="BC54"/>
  <c r="BB54"/>
  <c r="BA54"/>
  <c r="AZ54"/>
  <c r="AY54"/>
  <c r="AX54"/>
  <c r="AW54"/>
  <c r="AV54"/>
  <c r="AU54"/>
  <c r="AT54"/>
  <c r="AS54"/>
  <c r="M54"/>
  <c r="I54"/>
  <c r="H54"/>
  <c r="F54"/>
  <c r="E54"/>
  <c r="BS53"/>
  <c r="BR53"/>
  <c r="BQ53"/>
  <c r="BP53"/>
  <c r="BO53"/>
  <c r="BN53"/>
  <c r="BM53"/>
  <c r="BL53"/>
  <c r="BK53"/>
  <c r="BJ53"/>
  <c r="BI53"/>
  <c r="BV53" s="1"/>
  <c r="BH53"/>
  <c r="BG53"/>
  <c r="BT53" s="1"/>
  <c r="BE53"/>
  <c r="BD53"/>
  <c r="BC53"/>
  <c r="BB53"/>
  <c r="BA53"/>
  <c r="AZ53"/>
  <c r="AY53"/>
  <c r="AX53"/>
  <c r="AW53"/>
  <c r="AV53"/>
  <c r="AU53"/>
  <c r="AT53"/>
  <c r="AS53"/>
  <c r="M53"/>
  <c r="I53"/>
  <c r="H53"/>
  <c r="F53"/>
  <c r="E53"/>
  <c r="BS52"/>
  <c r="BR52"/>
  <c r="BQ52"/>
  <c r="BP52"/>
  <c r="BO52"/>
  <c r="BN52"/>
  <c r="BM52"/>
  <c r="BL52"/>
  <c r="BK52"/>
  <c r="BJ52"/>
  <c r="BI52"/>
  <c r="BH52"/>
  <c r="BG52"/>
  <c r="BT52" s="1"/>
  <c r="BE52"/>
  <c r="BD52"/>
  <c r="BC52"/>
  <c r="BB52"/>
  <c r="BA52"/>
  <c r="AZ52"/>
  <c r="AY52"/>
  <c r="AX52"/>
  <c r="AW52"/>
  <c r="AV52"/>
  <c r="AU52"/>
  <c r="AT52"/>
  <c r="AS52"/>
  <c r="M52"/>
  <c r="I52" s="1"/>
  <c r="F52" s="1"/>
  <c r="E52" s="1"/>
  <c r="H52"/>
  <c r="BS51"/>
  <c r="BR51"/>
  <c r="BQ51"/>
  <c r="BP51"/>
  <c r="BO51"/>
  <c r="BN51"/>
  <c r="BM51"/>
  <c r="BL51"/>
  <c r="BK51"/>
  <c r="BJ51"/>
  <c r="BI51"/>
  <c r="BH51"/>
  <c r="BG51"/>
  <c r="BT51" s="1"/>
  <c r="BE51"/>
  <c r="BD51"/>
  <c r="BC51"/>
  <c r="BB51"/>
  <c r="BA51"/>
  <c r="AZ51"/>
  <c r="AY51"/>
  <c r="AX51"/>
  <c r="AW51"/>
  <c r="AV51"/>
  <c r="AU51"/>
  <c r="AT51"/>
  <c r="AS51"/>
  <c r="M51"/>
  <c r="I51" s="1"/>
  <c r="F51" s="1"/>
  <c r="E51" s="1"/>
  <c r="H51"/>
  <c r="BS50"/>
  <c r="BR50"/>
  <c r="BQ50"/>
  <c r="BP50"/>
  <c r="BO50"/>
  <c r="BN50"/>
  <c r="BM50"/>
  <c r="BL50"/>
  <c r="BK50"/>
  <c r="BJ50"/>
  <c r="BI50"/>
  <c r="BH50"/>
  <c r="BG50"/>
  <c r="BU50" s="1"/>
  <c r="BE50"/>
  <c r="BD50"/>
  <c r="BC50"/>
  <c r="BB50"/>
  <c r="BA50"/>
  <c r="AZ50"/>
  <c r="AY50"/>
  <c r="AX50"/>
  <c r="AW50"/>
  <c r="AV50"/>
  <c r="AU50"/>
  <c r="M50" s="1"/>
  <c r="I50" s="1"/>
  <c r="F50" s="1"/>
  <c r="E50" s="1"/>
  <c r="AT50"/>
  <c r="AS50"/>
  <c r="H50"/>
  <c r="BS49"/>
  <c r="BR49"/>
  <c r="BQ49"/>
  <c r="BP49"/>
  <c r="BO49"/>
  <c r="BN49"/>
  <c r="BM49"/>
  <c r="BL49"/>
  <c r="BK49"/>
  <c r="BJ49"/>
  <c r="BI49"/>
  <c r="BH49"/>
  <c r="BV49" s="1"/>
  <c r="BG49"/>
  <c r="BE49"/>
  <c r="BD49"/>
  <c r="BC49"/>
  <c r="BB49"/>
  <c r="BA49"/>
  <c r="AZ49"/>
  <c r="AY49"/>
  <c r="AX49"/>
  <c r="AW49"/>
  <c r="AV49"/>
  <c r="AU49"/>
  <c r="AT49"/>
  <c r="AS49"/>
  <c r="M49" s="1"/>
  <c r="I49" s="1"/>
  <c r="F49" s="1"/>
  <c r="E49" s="1"/>
  <c r="H49"/>
  <c r="BS48"/>
  <c r="BR48"/>
  <c r="BQ48"/>
  <c r="BP48"/>
  <c r="BO48"/>
  <c r="BN48"/>
  <c r="BM48"/>
  <c r="BL48"/>
  <c r="BK48"/>
  <c r="BJ48"/>
  <c r="BI48"/>
  <c r="BH48"/>
  <c r="BG48"/>
  <c r="BT48" s="1"/>
  <c r="BE48"/>
  <c r="BD48"/>
  <c r="BC48"/>
  <c r="BB48"/>
  <c r="BA48"/>
  <c r="AZ48"/>
  <c r="AY48"/>
  <c r="AX48"/>
  <c r="AW48"/>
  <c r="AV48"/>
  <c r="AU48"/>
  <c r="AT48"/>
  <c r="AS48"/>
  <c r="M48" s="1"/>
  <c r="I48" s="1"/>
  <c r="F48" s="1"/>
  <c r="E48" s="1"/>
  <c r="H48"/>
  <c r="BS47"/>
  <c r="BR47"/>
  <c r="BQ47"/>
  <c r="BP47"/>
  <c r="BO47"/>
  <c r="BN47"/>
  <c r="BM47"/>
  <c r="BL47"/>
  <c r="BK47"/>
  <c r="BJ47"/>
  <c r="BI47"/>
  <c r="BH47"/>
  <c r="BG47"/>
  <c r="BT47" s="1"/>
  <c r="BE47"/>
  <c r="BD47"/>
  <c r="BC47"/>
  <c r="BB47"/>
  <c r="BA47"/>
  <c r="AZ47"/>
  <c r="AY47"/>
  <c r="AX47"/>
  <c r="AW47"/>
  <c r="AV47"/>
  <c r="AU47"/>
  <c r="AT47"/>
  <c r="AS47"/>
  <c r="M47"/>
  <c r="I47" s="1"/>
  <c r="F47" s="1"/>
  <c r="E47" s="1"/>
  <c r="H47"/>
  <c r="BS46"/>
  <c r="BR46"/>
  <c r="BQ46"/>
  <c r="BP46"/>
  <c r="BO46"/>
  <c r="BN46"/>
  <c r="BM46"/>
  <c r="BL46"/>
  <c r="BK46"/>
  <c r="BJ46"/>
  <c r="BI46"/>
  <c r="BH46"/>
  <c r="BT46" s="1"/>
  <c r="BG46"/>
  <c r="BU46" s="1"/>
  <c r="BE46"/>
  <c r="BD46"/>
  <c r="BC46"/>
  <c r="BB46"/>
  <c r="BA46"/>
  <c r="AZ46"/>
  <c r="AY46"/>
  <c r="AX46"/>
  <c r="AW46"/>
  <c r="AV46"/>
  <c r="AU46"/>
  <c r="M46" s="1"/>
  <c r="I46" s="1"/>
  <c r="F46" s="1"/>
  <c r="E46" s="1"/>
  <c r="AT46"/>
  <c r="AS46"/>
  <c r="H46"/>
  <c r="BS45"/>
  <c r="BR45"/>
  <c r="BQ45"/>
  <c r="BP45"/>
  <c r="BO45"/>
  <c r="BN45"/>
  <c r="BM45"/>
  <c r="BL45"/>
  <c r="BK45"/>
  <c r="BJ45"/>
  <c r="BI45"/>
  <c r="BU45" s="1"/>
  <c r="BH45"/>
  <c r="BV45" s="1"/>
  <c r="BG45"/>
  <c r="BE45"/>
  <c r="BD45"/>
  <c r="BC45"/>
  <c r="BB45"/>
  <c r="BA45"/>
  <c r="AZ45"/>
  <c r="AY45"/>
  <c r="AX45"/>
  <c r="AW45"/>
  <c r="AV45"/>
  <c r="AU45"/>
  <c r="AT45"/>
  <c r="AS45"/>
  <c r="M45" s="1"/>
  <c r="BS44"/>
  <c r="BR44"/>
  <c r="BQ44"/>
  <c r="BP44"/>
  <c r="BO44"/>
  <c r="BN44"/>
  <c r="BM44"/>
  <c r="BL44"/>
  <c r="BK44"/>
  <c r="BJ44"/>
  <c r="BV44" s="1"/>
  <c r="BI44"/>
  <c r="BH44"/>
  <c r="BG44"/>
  <c r="BT44" s="1"/>
  <c r="BE44"/>
  <c r="BD44"/>
  <c r="BC44"/>
  <c r="BB44"/>
  <c r="BA44"/>
  <c r="AZ44"/>
  <c r="AY44"/>
  <c r="AX44"/>
  <c r="AW44"/>
  <c r="AV44"/>
  <c r="AU44"/>
  <c r="AT44"/>
  <c r="AS44"/>
  <c r="M44" s="1"/>
  <c r="BS43"/>
  <c r="BR43"/>
  <c r="BQ43"/>
  <c r="BP43"/>
  <c r="BO43"/>
  <c r="BN43"/>
  <c r="BM43"/>
  <c r="BL43"/>
  <c r="BK43"/>
  <c r="BJ43"/>
  <c r="BI43"/>
  <c r="BH43"/>
  <c r="BG43"/>
  <c r="BT43" s="1"/>
  <c r="BE43"/>
  <c r="BD43"/>
  <c r="BC43"/>
  <c r="BB43"/>
  <c r="BA43"/>
  <c r="AZ43"/>
  <c r="AY43"/>
  <c r="AX43"/>
  <c r="AW43"/>
  <c r="AV43"/>
  <c r="AU43"/>
  <c r="AT43"/>
  <c r="AS43"/>
  <c r="M43"/>
  <c r="H43" s="1"/>
  <c r="BS42"/>
  <c r="BR42"/>
  <c r="BQ42"/>
  <c r="BP42"/>
  <c r="BO42"/>
  <c r="BN42"/>
  <c r="BM42"/>
  <c r="BL42"/>
  <c r="BK42"/>
  <c r="BJ42"/>
  <c r="BI42"/>
  <c r="BH42"/>
  <c r="BT42" s="1"/>
  <c r="BG42"/>
  <c r="BU42" s="1"/>
  <c r="BE42"/>
  <c r="BD42"/>
  <c r="BC42"/>
  <c r="BB42"/>
  <c r="BA42"/>
  <c r="AZ42"/>
  <c r="AY42"/>
  <c r="AX42"/>
  <c r="AW42"/>
  <c r="AV42"/>
  <c r="AU42"/>
  <c r="M42" s="1"/>
  <c r="I42" s="1"/>
  <c r="F42" s="1"/>
  <c r="E42" s="1"/>
  <c r="AT42"/>
  <c r="AS42"/>
  <c r="H42"/>
  <c r="BS41"/>
  <c r="BR41"/>
  <c r="BQ41"/>
  <c r="BP41"/>
  <c r="BO41"/>
  <c r="BN41"/>
  <c r="BM41"/>
  <c r="BL41"/>
  <c r="BK41"/>
  <c r="BJ41"/>
  <c r="BI41"/>
  <c r="BU41" s="1"/>
  <c r="BH41"/>
  <c r="BV41" s="1"/>
  <c r="BG41"/>
  <c r="BE41"/>
  <c r="BD41"/>
  <c r="BC41"/>
  <c r="BB41"/>
  <c r="BA41"/>
  <c r="AZ41"/>
  <c r="AY41"/>
  <c r="AX41"/>
  <c r="AW41"/>
  <c r="AV41"/>
  <c r="AU41"/>
  <c r="AT41"/>
  <c r="AS41"/>
  <c r="M41" s="1"/>
  <c r="I41" s="1"/>
  <c r="F41" s="1"/>
  <c r="E41" s="1"/>
  <c r="H41"/>
  <c r="BS40"/>
  <c r="BR40"/>
  <c r="BQ40"/>
  <c r="BP40"/>
  <c r="BO40"/>
  <c r="BN40"/>
  <c r="BM40"/>
  <c r="BL40"/>
  <c r="BK40"/>
  <c r="BJ40"/>
  <c r="BV40" s="1"/>
  <c r="BI40"/>
  <c r="BH40"/>
  <c r="BG40"/>
  <c r="BT40" s="1"/>
  <c r="BE40"/>
  <c r="BD40"/>
  <c r="BC40"/>
  <c r="BB40"/>
  <c r="BA40"/>
  <c r="AZ40"/>
  <c r="AY40"/>
  <c r="AX40"/>
  <c r="AW40"/>
  <c r="AV40"/>
  <c r="AU40"/>
  <c r="AT40"/>
  <c r="AS40"/>
  <c r="M40" s="1"/>
  <c r="I40" s="1"/>
  <c r="F40" s="1"/>
  <c r="E40" s="1"/>
  <c r="H40"/>
  <c r="BS39"/>
  <c r="BR39"/>
  <c r="BQ39"/>
  <c r="BP39"/>
  <c r="BO39"/>
  <c r="BN39"/>
  <c r="BM39"/>
  <c r="BL39"/>
  <c r="BK39"/>
  <c r="BJ39"/>
  <c r="BI39"/>
  <c r="BH39"/>
  <c r="BG39"/>
  <c r="BT39" s="1"/>
  <c r="BE39"/>
  <c r="BD39"/>
  <c r="BC39"/>
  <c r="BB39"/>
  <c r="BA39"/>
  <c r="AZ39"/>
  <c r="AY39"/>
  <c r="AX39"/>
  <c r="AW39"/>
  <c r="AV39"/>
  <c r="AU39"/>
  <c r="AT39"/>
  <c r="AS39"/>
  <c r="M39"/>
  <c r="H39" s="1"/>
  <c r="BS38"/>
  <c r="BR38"/>
  <c r="BQ38"/>
  <c r="BP38"/>
  <c r="BO38"/>
  <c r="BN38"/>
  <c r="BM38"/>
  <c r="BL38"/>
  <c r="BK38"/>
  <c r="BJ38"/>
  <c r="BI38"/>
  <c r="BH38"/>
  <c r="BT38" s="1"/>
  <c r="BG38"/>
  <c r="BU38" s="1"/>
  <c r="BE38"/>
  <c r="BD38"/>
  <c r="BC38"/>
  <c r="BB38"/>
  <c r="BA38"/>
  <c r="AZ38"/>
  <c r="AY38"/>
  <c r="AX38"/>
  <c r="AW38"/>
  <c r="AV38"/>
  <c r="AU38"/>
  <c r="M38" s="1"/>
  <c r="AT38"/>
  <c r="AS38"/>
  <c r="BS37"/>
  <c r="BR37"/>
  <c r="BQ37"/>
  <c r="BP37"/>
  <c r="BO37"/>
  <c r="BN37"/>
  <c r="BM37"/>
  <c r="BL37"/>
  <c r="BK37"/>
  <c r="BJ37"/>
  <c r="BI37"/>
  <c r="BU37" s="1"/>
  <c r="BH37"/>
  <c r="BV37" s="1"/>
  <c r="BG37"/>
  <c r="BE37"/>
  <c r="BD37"/>
  <c r="BC37"/>
  <c r="BB37"/>
  <c r="BA37"/>
  <c r="AZ37"/>
  <c r="AY37"/>
  <c r="AX37"/>
  <c r="AW37"/>
  <c r="AV37"/>
  <c r="AU37"/>
  <c r="AT37"/>
  <c r="AS37"/>
  <c r="M37" s="1"/>
  <c r="BS36"/>
  <c r="BR36"/>
  <c r="BQ36"/>
  <c r="BP36"/>
  <c r="BO36"/>
  <c r="BN36"/>
  <c r="BM36"/>
  <c r="BL36"/>
  <c r="BK36"/>
  <c r="BJ36"/>
  <c r="BV36" s="1"/>
  <c r="BI36"/>
  <c r="BH36"/>
  <c r="BG36"/>
  <c r="BT36" s="1"/>
  <c r="BE36"/>
  <c r="BD36"/>
  <c r="BC36"/>
  <c r="BB36"/>
  <c r="BA36"/>
  <c r="AZ36"/>
  <c r="AY36"/>
  <c r="AX36"/>
  <c r="AW36"/>
  <c r="AV36"/>
  <c r="AU36"/>
  <c r="AT36"/>
  <c r="AS36"/>
  <c r="M36" s="1"/>
  <c r="BS35"/>
  <c r="BR35"/>
  <c r="BQ35"/>
  <c r="BP35"/>
  <c r="BO35"/>
  <c r="BN35"/>
  <c r="BM35"/>
  <c r="BL35"/>
  <c r="BK35"/>
  <c r="BJ35"/>
  <c r="BI35"/>
  <c r="BH35"/>
  <c r="BG35"/>
  <c r="BT35" s="1"/>
  <c r="BE35"/>
  <c r="BD35"/>
  <c r="BC35"/>
  <c r="BB35"/>
  <c r="BA35"/>
  <c r="AZ35"/>
  <c r="AY35"/>
  <c r="AX35"/>
  <c r="AW35"/>
  <c r="AV35"/>
  <c r="AU35"/>
  <c r="AT35"/>
  <c r="AS35"/>
  <c r="M35"/>
  <c r="I35" s="1"/>
  <c r="F35" s="1"/>
  <c r="E35" s="1"/>
  <c r="H35"/>
  <c r="BS34"/>
  <c r="BR34"/>
  <c r="BQ34"/>
  <c r="BP34"/>
  <c r="BO34"/>
  <c r="BN34"/>
  <c r="BM34"/>
  <c r="BL34"/>
  <c r="BK34"/>
  <c r="BJ34"/>
  <c r="BI34"/>
  <c r="BH34"/>
  <c r="BT34" s="1"/>
  <c r="BG34"/>
  <c r="BU34" s="1"/>
  <c r="BE34"/>
  <c r="BD34"/>
  <c r="BC34"/>
  <c r="BB34"/>
  <c r="BA34"/>
  <c r="AZ34"/>
  <c r="AY34"/>
  <c r="AX34"/>
  <c r="AW34"/>
  <c r="AV34"/>
  <c r="AU34"/>
  <c r="M34" s="1"/>
  <c r="I34" s="1"/>
  <c r="F34" s="1"/>
  <c r="E34" s="1"/>
  <c r="AT34"/>
  <c r="AS34"/>
  <c r="H34"/>
  <c r="BS33"/>
  <c r="BR33"/>
  <c r="BQ33"/>
  <c r="BP33"/>
  <c r="BO33"/>
  <c r="BN33"/>
  <c r="BM33"/>
  <c r="BL33"/>
  <c r="BK33"/>
  <c r="BJ33"/>
  <c r="BI33"/>
  <c r="BU33" s="1"/>
  <c r="BH33"/>
  <c r="BT33" s="1"/>
  <c r="BG33"/>
  <c r="BV33" s="1"/>
  <c r="BE33"/>
  <c r="BD33"/>
  <c r="BC33"/>
  <c r="BB33"/>
  <c r="BA33"/>
  <c r="AZ33"/>
  <c r="AY33"/>
  <c r="AX33"/>
  <c r="AW33"/>
  <c r="AV33"/>
  <c r="AU33"/>
  <c r="AT33"/>
  <c r="AS33"/>
  <c r="M33" s="1"/>
  <c r="BS32"/>
  <c r="BR32"/>
  <c r="BQ32"/>
  <c r="BP32"/>
  <c r="BO32"/>
  <c r="BN32"/>
  <c r="BM32"/>
  <c r="BL32"/>
  <c r="BK32"/>
  <c r="BJ32"/>
  <c r="BI32"/>
  <c r="BH32"/>
  <c r="BG32"/>
  <c r="BT32" s="1"/>
  <c r="BE32"/>
  <c r="BD32"/>
  <c r="BC32"/>
  <c r="BB32"/>
  <c r="BA32"/>
  <c r="AZ32"/>
  <c r="AY32"/>
  <c r="AX32"/>
  <c r="AW32"/>
  <c r="AV32"/>
  <c r="AU32"/>
  <c r="AT32"/>
  <c r="AS32"/>
  <c r="M32" s="1"/>
  <c r="I32" s="1"/>
  <c r="F32" s="1"/>
  <c r="E32" s="1"/>
  <c r="H32"/>
  <c r="BS31"/>
  <c r="BR31"/>
  <c r="BQ31"/>
  <c r="BP31"/>
  <c r="BO31"/>
  <c r="BN31"/>
  <c r="BM31"/>
  <c r="BL31"/>
  <c r="BK31"/>
  <c r="BJ31"/>
  <c r="BI31"/>
  <c r="BH31"/>
  <c r="BG31"/>
  <c r="BT31" s="1"/>
  <c r="BE31"/>
  <c r="BD31"/>
  <c r="BC31"/>
  <c r="BB31"/>
  <c r="BA31"/>
  <c r="AZ31"/>
  <c r="AY31"/>
  <c r="AX31"/>
  <c r="AW31"/>
  <c r="AV31"/>
  <c r="AU31"/>
  <c r="AT31"/>
  <c r="AS31"/>
  <c r="M31"/>
  <c r="I31" s="1"/>
  <c r="F31" s="1"/>
  <c r="E31" s="1"/>
  <c r="H31"/>
  <c r="BS30"/>
  <c r="BR30"/>
  <c r="BQ30"/>
  <c r="BP30"/>
  <c r="BO30"/>
  <c r="BN30"/>
  <c r="BM30"/>
  <c r="BL30"/>
  <c r="BK30"/>
  <c r="BJ30"/>
  <c r="BI30"/>
  <c r="BH30"/>
  <c r="BT30" s="1"/>
  <c r="BG30"/>
  <c r="BU30" s="1"/>
  <c r="BE30"/>
  <c r="BD30"/>
  <c r="BC30"/>
  <c r="BB30"/>
  <c r="BA30"/>
  <c r="AZ30"/>
  <c r="AY30"/>
  <c r="AX30"/>
  <c r="AW30"/>
  <c r="AV30"/>
  <c r="AU30"/>
  <c r="AT30"/>
  <c r="AS30"/>
  <c r="M30" s="1"/>
  <c r="BS29"/>
  <c r="BR29"/>
  <c r="BQ29"/>
  <c r="BP29"/>
  <c r="BO29"/>
  <c r="BN29"/>
  <c r="BM29"/>
  <c r="BL29"/>
  <c r="BK29"/>
  <c r="BJ29"/>
  <c r="BI29"/>
  <c r="BH29"/>
  <c r="BG29"/>
  <c r="BV29" s="1"/>
  <c r="BE29"/>
  <c r="BD29"/>
  <c r="BC29"/>
  <c r="BB29"/>
  <c r="BA29"/>
  <c r="AZ29"/>
  <c r="AY29"/>
  <c r="AX29"/>
  <c r="AW29"/>
  <c r="AV29"/>
  <c r="AU29"/>
  <c r="AT29"/>
  <c r="AS29"/>
  <c r="M29" s="1"/>
  <c r="BS28"/>
  <c r="BR28"/>
  <c r="BQ28"/>
  <c r="BP28"/>
  <c r="BO28"/>
  <c r="BN28"/>
  <c r="BM28"/>
  <c r="BL28"/>
  <c r="BK28"/>
  <c r="BJ28"/>
  <c r="BI28"/>
  <c r="BH28"/>
  <c r="BG28"/>
  <c r="BT28" s="1"/>
  <c r="BE28"/>
  <c r="BD28"/>
  <c r="BC28"/>
  <c r="BB28"/>
  <c r="BA28"/>
  <c r="AZ28"/>
  <c r="AY28"/>
  <c r="AX28"/>
  <c r="AW28"/>
  <c r="AV28"/>
  <c r="AU28"/>
  <c r="AT28"/>
  <c r="AS28"/>
  <c r="M28" s="1"/>
  <c r="I28" s="1"/>
  <c r="F28" s="1"/>
  <c r="E28" s="1"/>
  <c r="H28"/>
  <c r="BS27"/>
  <c r="BR27"/>
  <c r="BQ27"/>
  <c r="BP27"/>
  <c r="BO27"/>
  <c r="BN27"/>
  <c r="BM27"/>
  <c r="BL27"/>
  <c r="BK27"/>
  <c r="BJ27"/>
  <c r="BI27"/>
  <c r="BH27"/>
  <c r="BG27"/>
  <c r="BT27" s="1"/>
  <c r="BE27"/>
  <c r="BD27"/>
  <c r="BC27"/>
  <c r="BB27"/>
  <c r="BA27"/>
  <c r="AZ27"/>
  <c r="AY27"/>
  <c r="AX27"/>
  <c r="AW27"/>
  <c r="AV27"/>
  <c r="AU27"/>
  <c r="AT27"/>
  <c r="AS27"/>
  <c r="M27"/>
  <c r="H27" s="1"/>
  <c r="BS26"/>
  <c r="BR26"/>
  <c r="BQ26"/>
  <c r="BP26"/>
  <c r="BO26"/>
  <c r="BN26"/>
  <c r="BM26"/>
  <c r="BL26"/>
  <c r="BK26"/>
  <c r="BJ26"/>
  <c r="BI26"/>
  <c r="BH26"/>
  <c r="BT26" s="1"/>
  <c r="BG26"/>
  <c r="BU26" s="1"/>
  <c r="BE26"/>
  <c r="BD26"/>
  <c r="BC26"/>
  <c r="BB26"/>
  <c r="BA26"/>
  <c r="AZ26"/>
  <c r="AY26"/>
  <c r="AX26"/>
  <c r="AW26"/>
  <c r="AV26"/>
  <c r="AU26"/>
  <c r="AT26"/>
  <c r="AS26"/>
  <c r="M26" s="1"/>
  <c r="BS25"/>
  <c r="BR25"/>
  <c r="BQ25"/>
  <c r="BP25"/>
  <c r="BO25"/>
  <c r="BN25"/>
  <c r="BM25"/>
  <c r="BL25"/>
  <c r="BK25"/>
  <c r="BJ25"/>
  <c r="BI25"/>
  <c r="BH25"/>
  <c r="BG25"/>
  <c r="BV25" s="1"/>
  <c r="BE25"/>
  <c r="BD25"/>
  <c r="BC25"/>
  <c r="BB25"/>
  <c r="BA25"/>
  <c r="AZ25"/>
  <c r="AY25"/>
  <c r="AX25"/>
  <c r="AW25"/>
  <c r="AV25"/>
  <c r="AU25"/>
  <c r="AT25"/>
  <c r="AS25"/>
  <c r="M25"/>
  <c r="I25" s="1"/>
  <c r="F25" s="1"/>
  <c r="E25" s="1"/>
  <c r="H25"/>
  <c r="BS24"/>
  <c r="BR24"/>
  <c r="BQ24"/>
  <c r="BP24"/>
  <c r="BO24"/>
  <c r="BN24"/>
  <c r="BM24"/>
  <c r="BL24"/>
  <c r="BK24"/>
  <c r="BJ24"/>
  <c r="BI24"/>
  <c r="BH24"/>
  <c r="BG24"/>
  <c r="BT24" s="1"/>
  <c r="BE24"/>
  <c r="BD24"/>
  <c r="BC24"/>
  <c r="BB24"/>
  <c r="BA24"/>
  <c r="AZ24"/>
  <c r="AY24"/>
  <c r="AX24"/>
  <c r="AW24"/>
  <c r="AV24"/>
  <c r="AU24"/>
  <c r="AT24"/>
  <c r="AS24"/>
  <c r="M24" s="1"/>
  <c r="I24" s="1"/>
  <c r="F24" s="1"/>
  <c r="E24" s="1"/>
  <c r="H24"/>
  <c r="BS23"/>
  <c r="BR23"/>
  <c r="BQ23"/>
  <c r="BP23"/>
  <c r="BO23"/>
  <c r="BN23"/>
  <c r="BM23"/>
  <c r="BL23"/>
  <c r="BK23"/>
  <c r="BJ23"/>
  <c r="BI23"/>
  <c r="BH23"/>
  <c r="BG23"/>
  <c r="BT23" s="1"/>
  <c r="BE23"/>
  <c r="BD23"/>
  <c r="BC23"/>
  <c r="BB23"/>
  <c r="BA23"/>
  <c r="AZ23"/>
  <c r="AY23"/>
  <c r="AX23"/>
  <c r="AW23"/>
  <c r="AV23"/>
  <c r="AU23"/>
  <c r="AT23"/>
  <c r="AS23"/>
  <c r="M23"/>
  <c r="H23" s="1"/>
  <c r="BS22"/>
  <c r="BR22"/>
  <c r="BQ22"/>
  <c r="BP22"/>
  <c r="BO22"/>
  <c r="BN22"/>
  <c r="BM22"/>
  <c r="BL22"/>
  <c r="BK22"/>
  <c r="BJ22"/>
  <c r="BI22"/>
  <c r="BH22"/>
  <c r="BG22"/>
  <c r="BU22" s="1"/>
  <c r="BE22"/>
  <c r="BD22"/>
  <c r="BC22"/>
  <c r="BB22"/>
  <c r="BA22"/>
  <c r="AZ22"/>
  <c r="AY22"/>
  <c r="AX22"/>
  <c r="AW22"/>
  <c r="AV22"/>
  <c r="AU22"/>
  <c r="AT22"/>
  <c r="AS22"/>
  <c r="M22" s="1"/>
  <c r="BS21"/>
  <c r="BR21"/>
  <c r="BQ21"/>
  <c r="BP21"/>
  <c r="BO21"/>
  <c r="BN21"/>
  <c r="BM21"/>
  <c r="BL21"/>
  <c r="BK21"/>
  <c r="BJ21"/>
  <c r="BI21"/>
  <c r="BH21"/>
  <c r="BG21"/>
  <c r="BV21" s="1"/>
  <c r="BE21"/>
  <c r="BD21"/>
  <c r="BC21"/>
  <c r="BB21"/>
  <c r="BA21"/>
  <c r="AZ21"/>
  <c r="AY21"/>
  <c r="AX21"/>
  <c r="AW21"/>
  <c r="AV21"/>
  <c r="AU21"/>
  <c r="AT21"/>
  <c r="AS21"/>
  <c r="M21"/>
  <c r="I21" s="1"/>
  <c r="F21" s="1"/>
  <c r="E21" s="1"/>
  <c r="BS20"/>
  <c r="BR20"/>
  <c r="BQ20"/>
  <c r="BP20"/>
  <c r="BO20"/>
  <c r="BN20"/>
  <c r="BM20"/>
  <c r="BL20"/>
  <c r="BK20"/>
  <c r="BJ20"/>
  <c r="BI20"/>
  <c r="BH20"/>
  <c r="BG20"/>
  <c r="BT20" s="1"/>
  <c r="BE20"/>
  <c r="BD20"/>
  <c r="BC20"/>
  <c r="BB20"/>
  <c r="BA20"/>
  <c r="AZ20"/>
  <c r="AY20"/>
  <c r="AX20"/>
  <c r="AW20"/>
  <c r="AV20"/>
  <c r="AU20"/>
  <c r="AT20"/>
  <c r="AS20"/>
  <c r="M20" s="1"/>
  <c r="BS19"/>
  <c r="BR19"/>
  <c r="BQ19"/>
  <c r="BP19"/>
  <c r="BO19"/>
  <c r="BN19"/>
  <c r="BM19"/>
  <c r="BL19"/>
  <c r="BK19"/>
  <c r="BJ19"/>
  <c r="BI19"/>
  <c r="BH19"/>
  <c r="BG19"/>
  <c r="BT19" s="1"/>
  <c r="BE19"/>
  <c r="BD19"/>
  <c r="BC19"/>
  <c r="BB19"/>
  <c r="BA19"/>
  <c r="AZ19"/>
  <c r="AY19"/>
  <c r="AX19"/>
  <c r="AW19"/>
  <c r="AV19"/>
  <c r="M19" s="1"/>
  <c r="AU19"/>
  <c r="AT19"/>
  <c r="AS19"/>
  <c r="BS18"/>
  <c r="BR18"/>
  <c r="BQ18"/>
  <c r="BP18"/>
  <c r="BO18"/>
  <c r="BN18"/>
  <c r="BM18"/>
  <c r="BL18"/>
  <c r="BK18"/>
  <c r="BJ18"/>
  <c r="BI18"/>
  <c r="BH18"/>
  <c r="BG18"/>
  <c r="BU18" s="1"/>
  <c r="BE18"/>
  <c r="BD18"/>
  <c r="BC18"/>
  <c r="BB18"/>
  <c r="BA18"/>
  <c r="AZ18"/>
  <c r="AY18"/>
  <c r="AX18"/>
  <c r="AW18"/>
  <c r="AV18"/>
  <c r="AU18"/>
  <c r="AT18"/>
  <c r="AS18"/>
  <c r="M18" s="1"/>
  <c r="BS17"/>
  <c r="BR17"/>
  <c r="BQ17"/>
  <c r="BP17"/>
  <c r="BO17"/>
  <c r="BN17"/>
  <c r="BM17"/>
  <c r="BL17"/>
  <c r="BK17"/>
  <c r="BJ17"/>
  <c r="BI17"/>
  <c r="BH17"/>
  <c r="BG17"/>
  <c r="BV17" s="1"/>
  <c r="BE17"/>
  <c r="BD17"/>
  <c r="BC17"/>
  <c r="BB17"/>
  <c r="BA17"/>
  <c r="AZ17"/>
  <c r="AY17"/>
  <c r="AX17"/>
  <c r="AW17"/>
  <c r="AV17"/>
  <c r="AU17"/>
  <c r="AT17"/>
  <c r="AS17"/>
  <c r="M17"/>
  <c r="I17" s="1"/>
  <c r="F17" s="1"/>
  <c r="E17" s="1"/>
  <c r="BS16"/>
  <c r="BR16"/>
  <c r="BQ16"/>
  <c r="BP16"/>
  <c r="BO16"/>
  <c r="BN16"/>
  <c r="BM16"/>
  <c r="BL16"/>
  <c r="BK16"/>
  <c r="BJ16"/>
  <c r="BI16"/>
  <c r="BH16"/>
  <c r="BG16"/>
  <c r="BT16" s="1"/>
  <c r="BE16"/>
  <c r="BD16"/>
  <c r="BC16"/>
  <c r="BB16"/>
  <c r="BA16"/>
  <c r="AZ16"/>
  <c r="AY16"/>
  <c r="AX16"/>
  <c r="AW16"/>
  <c r="AV16"/>
  <c r="AU16"/>
  <c r="AT16"/>
  <c r="AS16"/>
  <c r="M16" s="1"/>
  <c r="BS15"/>
  <c r="BR15"/>
  <c r="BQ15"/>
  <c r="BP15"/>
  <c r="BO15"/>
  <c r="BN15"/>
  <c r="BM15"/>
  <c r="BL15"/>
  <c r="BK15"/>
  <c r="BJ15"/>
  <c r="BI15"/>
  <c r="BH15"/>
  <c r="BG15"/>
  <c r="BT15" s="1"/>
  <c r="BE15"/>
  <c r="BD15"/>
  <c r="BC15"/>
  <c r="BB15"/>
  <c r="BA15"/>
  <c r="AZ15"/>
  <c r="AY15"/>
  <c r="AX15"/>
  <c r="AW15"/>
  <c r="AV15"/>
  <c r="AU15"/>
  <c r="AT15"/>
  <c r="AS15"/>
  <c r="M15"/>
  <c r="H15" s="1"/>
  <c r="BS14"/>
  <c r="BR14"/>
  <c r="BQ14"/>
  <c r="BP14"/>
  <c r="BO14"/>
  <c r="BN14"/>
  <c r="BM14"/>
  <c r="BL14"/>
  <c r="BK14"/>
  <c r="BJ14"/>
  <c r="BI14"/>
  <c r="BH14"/>
  <c r="BG14"/>
  <c r="BU14" s="1"/>
  <c r="BE14"/>
  <c r="BD14"/>
  <c r="BC14"/>
  <c r="BB14"/>
  <c r="BA14"/>
  <c r="AZ14"/>
  <c r="AY14"/>
  <c r="AX14"/>
  <c r="AW14"/>
  <c r="AV14"/>
  <c r="AU14"/>
  <c r="AT14"/>
  <c r="AS14"/>
  <c r="M14" s="1"/>
  <c r="BS13"/>
  <c r="BR13"/>
  <c r="BQ13"/>
  <c r="BP13"/>
  <c r="BO13"/>
  <c r="BN13"/>
  <c r="BM13"/>
  <c r="BL13"/>
  <c r="BK13"/>
  <c r="BJ13"/>
  <c r="BI13"/>
  <c r="BH13"/>
  <c r="BG13"/>
  <c r="BV13" s="1"/>
  <c r="BE13"/>
  <c r="BD13"/>
  <c r="BC13"/>
  <c r="BB13"/>
  <c r="BA13"/>
  <c r="AZ13"/>
  <c r="AY13"/>
  <c r="AX13"/>
  <c r="AW13"/>
  <c r="AV13"/>
  <c r="AU13"/>
  <c r="AT13"/>
  <c r="AS13"/>
  <c r="M13"/>
  <c r="I13" s="1"/>
  <c r="F13" s="1"/>
  <c r="E13" s="1"/>
  <c r="BS12"/>
  <c r="BR12"/>
  <c r="BQ12"/>
  <c r="BP12"/>
  <c r="BO12"/>
  <c r="BN12"/>
  <c r="BM12"/>
  <c r="BL12"/>
  <c r="BK12"/>
  <c r="BJ12"/>
  <c r="BI12"/>
  <c r="BH12"/>
  <c r="BG12"/>
  <c r="BT12" s="1"/>
  <c r="BE12"/>
  <c r="BD12"/>
  <c r="BC12"/>
  <c r="BB12"/>
  <c r="BA12"/>
  <c r="AZ12"/>
  <c r="AY12"/>
  <c r="AX12"/>
  <c r="AW12"/>
  <c r="AV12"/>
  <c r="AU12"/>
  <c r="AT12"/>
  <c r="AS12"/>
  <c r="M12" s="1"/>
  <c r="BS11"/>
  <c r="BR11"/>
  <c r="BQ11"/>
  <c r="BP11"/>
  <c r="BO11"/>
  <c r="BN11"/>
  <c r="BM11"/>
  <c r="BL11"/>
  <c r="BK11"/>
  <c r="BJ11"/>
  <c r="BI11"/>
  <c r="BH11"/>
  <c r="BG11"/>
  <c r="BT11" s="1"/>
  <c r="BE11"/>
  <c r="BD11"/>
  <c r="BC11"/>
  <c r="BB11"/>
  <c r="BA11"/>
  <c r="AZ11"/>
  <c r="AY11"/>
  <c r="AX11"/>
  <c r="AW11"/>
  <c r="AV11"/>
  <c r="AU11"/>
  <c r="AT11"/>
  <c r="AS11"/>
  <c r="M11"/>
  <c r="H11" s="1"/>
  <c r="BS10"/>
  <c r="BR10"/>
  <c r="BQ10"/>
  <c r="BP10"/>
  <c r="BO10"/>
  <c r="BN10"/>
  <c r="BM10"/>
  <c r="BL10"/>
  <c r="BK10"/>
  <c r="BJ10"/>
  <c r="BI10"/>
  <c r="BH10"/>
  <c r="BG10"/>
  <c r="BU10" s="1"/>
  <c r="BE10"/>
  <c r="BD10"/>
  <c r="BC10"/>
  <c r="BB10"/>
  <c r="BA10"/>
  <c r="AZ10"/>
  <c r="AY10"/>
  <c r="AX10"/>
  <c r="AW10"/>
  <c r="AV10"/>
  <c r="AU10"/>
  <c r="AT10"/>
  <c r="AS10"/>
  <c r="M10" s="1"/>
  <c r="BS9"/>
  <c r="BR9"/>
  <c r="BQ9"/>
  <c r="BP9"/>
  <c r="BO9"/>
  <c r="BN9"/>
  <c r="BM9"/>
  <c r="BL9"/>
  <c r="BK9"/>
  <c r="BJ9"/>
  <c r="BI9"/>
  <c r="BH9"/>
  <c r="BG9"/>
  <c r="BV9" s="1"/>
  <c r="BE9"/>
  <c r="BD9"/>
  <c r="BC9"/>
  <c r="BB9"/>
  <c r="BA9"/>
  <c r="AZ9"/>
  <c r="AY9"/>
  <c r="AX9"/>
  <c r="AW9"/>
  <c r="AV9"/>
  <c r="AU9"/>
  <c r="AT9"/>
  <c r="AS9"/>
  <c r="M9"/>
  <c r="I9" s="1"/>
  <c r="F9" s="1"/>
  <c r="E9" s="1"/>
  <c r="H9"/>
  <c r="BS8"/>
  <c r="BR8"/>
  <c r="BQ8"/>
  <c r="BP8"/>
  <c r="BO8"/>
  <c r="BN8"/>
  <c r="BM8"/>
  <c r="BL8"/>
  <c r="BK8"/>
  <c r="BJ8"/>
  <c r="BI8"/>
  <c r="BH8"/>
  <c r="BG8"/>
  <c r="BT8" s="1"/>
  <c r="BE8"/>
  <c r="BD8"/>
  <c r="BC8"/>
  <c r="BB8"/>
  <c r="BA8"/>
  <c r="AZ8"/>
  <c r="AY8"/>
  <c r="AX8"/>
  <c r="AW8"/>
  <c r="AV8"/>
  <c r="AU8"/>
  <c r="AT8"/>
  <c r="AS8"/>
  <c r="M8" s="1"/>
  <c r="I8" s="1"/>
  <c r="F8" s="1"/>
  <c r="E8" s="1"/>
  <c r="H8"/>
  <c r="BS7"/>
  <c r="BR7"/>
  <c r="BQ7"/>
  <c r="BP7"/>
  <c r="BO7"/>
  <c r="BN7"/>
  <c r="BM7"/>
  <c r="BL7"/>
  <c r="BK7"/>
  <c r="BJ7"/>
  <c r="BI7"/>
  <c r="BH7"/>
  <c r="BG7"/>
  <c r="BT7" s="1"/>
  <c r="BE7"/>
  <c r="BD7"/>
  <c r="BC7"/>
  <c r="BB7"/>
  <c r="BA7"/>
  <c r="AZ7"/>
  <c r="AY7"/>
  <c r="AX7"/>
  <c r="AW7"/>
  <c r="AV7"/>
  <c r="AU7"/>
  <c r="AT7"/>
  <c r="AS7"/>
  <c r="M7"/>
  <c r="H7" s="1"/>
  <c r="BS6"/>
  <c r="BR6"/>
  <c r="BQ6"/>
  <c r="BP6"/>
  <c r="BO6"/>
  <c r="BN6"/>
  <c r="BM6"/>
  <c r="BL6"/>
  <c r="BK6"/>
  <c r="BJ6"/>
  <c r="BI6"/>
  <c r="BH6"/>
  <c r="BG6"/>
  <c r="BU6" s="1"/>
  <c r="BE6"/>
  <c r="BD6"/>
  <c r="BC6"/>
  <c r="BB6"/>
  <c r="BA6"/>
  <c r="AZ6"/>
  <c r="AY6"/>
  <c r="AX6"/>
  <c r="AW6"/>
  <c r="AV6"/>
  <c r="AU6"/>
  <c r="AT6"/>
  <c r="AS6"/>
  <c r="M6" s="1"/>
  <c r="BS5"/>
  <c r="BR5"/>
  <c r="BQ5"/>
  <c r="BP5"/>
  <c r="BO5"/>
  <c r="BN5"/>
  <c r="BM5"/>
  <c r="BL5"/>
  <c r="BK5"/>
  <c r="BJ5"/>
  <c r="BI5"/>
  <c r="BH5"/>
  <c r="BG5"/>
  <c r="BV5" s="1"/>
  <c r="BE5"/>
  <c r="BD5"/>
  <c r="BC5"/>
  <c r="BB5"/>
  <c r="BA5"/>
  <c r="AZ5"/>
  <c r="AY5"/>
  <c r="AX5"/>
  <c r="AW5"/>
  <c r="AV5"/>
  <c r="AU5"/>
  <c r="AT5"/>
  <c r="M5" s="1"/>
  <c r="AS5"/>
  <c r="AJ1"/>
  <c r="AO1" s="1"/>
  <c r="I5" l="1"/>
  <c r="F5" s="1"/>
  <c r="E5" s="1"/>
  <c r="H5"/>
  <c r="N8"/>
  <c r="N12"/>
  <c r="H19"/>
  <c r="I19"/>
  <c r="F19" s="1"/>
  <c r="E19" s="1"/>
  <c r="N23"/>
  <c r="H6"/>
  <c r="I6"/>
  <c r="F6" s="1"/>
  <c r="E6" s="1"/>
  <c r="N7"/>
  <c r="H10"/>
  <c r="I10"/>
  <c r="F10" s="1"/>
  <c r="E10" s="1"/>
  <c r="N11"/>
  <c r="N16"/>
  <c r="H18"/>
  <c r="I18"/>
  <c r="F18" s="1"/>
  <c r="E18" s="1"/>
  <c r="H20"/>
  <c r="I20"/>
  <c r="F20" s="1"/>
  <c r="E20" s="1"/>
  <c r="N24"/>
  <c r="N28"/>
  <c r="N31"/>
  <c r="I33"/>
  <c r="F33" s="1"/>
  <c r="E33" s="1"/>
  <c r="H33"/>
  <c r="N35"/>
  <c r="N40"/>
  <c r="I45"/>
  <c r="F45" s="1"/>
  <c r="E45" s="1"/>
  <c r="H45"/>
  <c r="N47"/>
  <c r="N53"/>
  <c r="H16"/>
  <c r="I16"/>
  <c r="F16" s="1"/>
  <c r="E16" s="1"/>
  <c r="N19"/>
  <c r="BW26"/>
  <c r="O26" s="1"/>
  <c r="N26"/>
  <c r="H30"/>
  <c r="I30"/>
  <c r="F30" s="1"/>
  <c r="E30" s="1"/>
  <c r="N32"/>
  <c r="I37"/>
  <c r="F37" s="1"/>
  <c r="E37" s="1"/>
  <c r="H37"/>
  <c r="H38"/>
  <c r="I38"/>
  <c r="F38" s="1"/>
  <c r="E38" s="1"/>
  <c r="BW38"/>
  <c r="O38" s="1"/>
  <c r="N38"/>
  <c r="BW42"/>
  <c r="O42" s="1"/>
  <c r="N42"/>
  <c r="N44"/>
  <c r="N48"/>
  <c r="H14"/>
  <c r="I14"/>
  <c r="F14" s="1"/>
  <c r="E14" s="1"/>
  <c r="N15"/>
  <c r="BW33"/>
  <c r="O33" s="1"/>
  <c r="N33"/>
  <c r="N36"/>
  <c r="H44"/>
  <c r="I44"/>
  <c r="F44" s="1"/>
  <c r="E44" s="1"/>
  <c r="H12"/>
  <c r="I12"/>
  <c r="F12" s="1"/>
  <c r="E12" s="1"/>
  <c r="N20"/>
  <c r="H22"/>
  <c r="I22"/>
  <c r="F22" s="1"/>
  <c r="E22" s="1"/>
  <c r="H26"/>
  <c r="I26"/>
  <c r="F26" s="1"/>
  <c r="E26" s="1"/>
  <c r="N27"/>
  <c r="I29"/>
  <c r="F29" s="1"/>
  <c r="E29" s="1"/>
  <c r="H29"/>
  <c r="BW30"/>
  <c r="O30" s="1"/>
  <c r="N30"/>
  <c r="BW34"/>
  <c r="O34" s="1"/>
  <c r="N34"/>
  <c r="H36"/>
  <c r="I36"/>
  <c r="F36" s="1"/>
  <c r="E36" s="1"/>
  <c r="N39"/>
  <c r="N43"/>
  <c r="BW46"/>
  <c r="O46" s="1"/>
  <c r="N46"/>
  <c r="N51"/>
  <c r="N52"/>
  <c r="BU5"/>
  <c r="BT6"/>
  <c r="BV8"/>
  <c r="BU9"/>
  <c r="BT10"/>
  <c r="BV12"/>
  <c r="H13"/>
  <c r="BU13"/>
  <c r="BT14"/>
  <c r="BV16"/>
  <c r="H17"/>
  <c r="BU17"/>
  <c r="BT18"/>
  <c r="BV20"/>
  <c r="H21"/>
  <c r="BU21"/>
  <c r="BT22"/>
  <c r="BV24"/>
  <c r="BU25"/>
  <c r="BV28"/>
  <c r="BU29"/>
  <c r="BV32"/>
  <c r="BV48"/>
  <c r="BU49"/>
  <c r="BT50"/>
  <c r="BV52"/>
  <c r="BU53"/>
  <c r="BW53" s="1"/>
  <c r="O53" s="1"/>
  <c r="BT54"/>
  <c r="BT5"/>
  <c r="I7"/>
  <c r="F7" s="1"/>
  <c r="E7" s="1"/>
  <c r="BV7"/>
  <c r="BU8"/>
  <c r="BW8" s="1"/>
  <c r="O8" s="1"/>
  <c r="BT9"/>
  <c r="I11"/>
  <c r="F11" s="1"/>
  <c r="E11" s="1"/>
  <c r="BV11"/>
  <c r="BU12"/>
  <c r="BW12" s="1"/>
  <c r="O12" s="1"/>
  <c r="BT13"/>
  <c r="I15"/>
  <c r="F15" s="1"/>
  <c r="E15" s="1"/>
  <c r="BV15"/>
  <c r="BU16"/>
  <c r="BW16" s="1"/>
  <c r="O16" s="1"/>
  <c r="BT17"/>
  <c r="BV19"/>
  <c r="BU20"/>
  <c r="BW20" s="1"/>
  <c r="O20" s="1"/>
  <c r="BT21"/>
  <c r="I23"/>
  <c r="F23" s="1"/>
  <c r="E23" s="1"/>
  <c r="BV23"/>
  <c r="BU24"/>
  <c r="BW24" s="1"/>
  <c r="O24" s="1"/>
  <c r="BT25"/>
  <c r="I27"/>
  <c r="F27" s="1"/>
  <c r="E27" s="1"/>
  <c r="BV27"/>
  <c r="BU28"/>
  <c r="BW28" s="1"/>
  <c r="O28" s="1"/>
  <c r="BT29"/>
  <c r="BV31"/>
  <c r="BU32"/>
  <c r="BW32" s="1"/>
  <c r="O32" s="1"/>
  <c r="BV35"/>
  <c r="BU36"/>
  <c r="BW36" s="1"/>
  <c r="O36" s="1"/>
  <c r="BT37"/>
  <c r="I39"/>
  <c r="F39" s="1"/>
  <c r="E39" s="1"/>
  <c r="BV39"/>
  <c r="BU40"/>
  <c r="BW40" s="1"/>
  <c r="O40" s="1"/>
  <c r="BT41"/>
  <c r="I43"/>
  <c r="F43" s="1"/>
  <c r="E43" s="1"/>
  <c r="BV43"/>
  <c r="BU44"/>
  <c r="BW44" s="1"/>
  <c r="O44" s="1"/>
  <c r="BT45"/>
  <c r="BV47"/>
  <c r="BU48"/>
  <c r="BW48" s="1"/>
  <c r="O48" s="1"/>
  <c r="BT49"/>
  <c r="BV51"/>
  <c r="BU52"/>
  <c r="BW52" s="1"/>
  <c r="O52" s="1"/>
  <c r="BV6"/>
  <c r="BU7"/>
  <c r="BW7" s="1"/>
  <c r="O7" s="1"/>
  <c r="BV10"/>
  <c r="BU11"/>
  <c r="BW11" s="1"/>
  <c r="O11" s="1"/>
  <c r="BV14"/>
  <c r="BU15"/>
  <c r="BW15" s="1"/>
  <c r="O15" s="1"/>
  <c r="BV18"/>
  <c r="BU19"/>
  <c r="BW19" s="1"/>
  <c r="O19" s="1"/>
  <c r="BV22"/>
  <c r="BU23"/>
  <c r="BW23" s="1"/>
  <c r="O23" s="1"/>
  <c r="BV26"/>
  <c r="BU27"/>
  <c r="BW27" s="1"/>
  <c r="O27" s="1"/>
  <c r="BV30"/>
  <c r="BU31"/>
  <c r="BW31" s="1"/>
  <c r="O31" s="1"/>
  <c r="BV34"/>
  <c r="BU35"/>
  <c r="BW35" s="1"/>
  <c r="O35" s="1"/>
  <c r="BV38"/>
  <c r="BU39"/>
  <c r="BW39" s="1"/>
  <c r="O39" s="1"/>
  <c r="BV42"/>
  <c r="BU43"/>
  <c r="BW43" s="1"/>
  <c r="O43" s="1"/>
  <c r="BV46"/>
  <c r="BU47"/>
  <c r="BW47" s="1"/>
  <c r="O47" s="1"/>
  <c r="BV50"/>
  <c r="BU51"/>
  <c r="BW51" s="1"/>
  <c r="O51" s="1"/>
  <c r="BW49" l="1"/>
  <c r="O49" s="1"/>
  <c r="N49"/>
  <c r="BW29"/>
  <c r="O29" s="1"/>
  <c r="N29"/>
  <c r="BW25"/>
  <c r="O25" s="1"/>
  <c r="N25"/>
  <c r="BW21"/>
  <c r="O21" s="1"/>
  <c r="N21"/>
  <c r="BW54"/>
  <c r="O54" s="1"/>
  <c r="N54"/>
  <c r="BW45"/>
  <c r="O45" s="1"/>
  <c r="N45"/>
  <c r="BW41"/>
  <c r="O41" s="1"/>
  <c r="N41"/>
  <c r="BW37"/>
  <c r="O37" s="1"/>
  <c r="N37"/>
  <c r="BW17"/>
  <c r="O17" s="1"/>
  <c r="N17"/>
  <c r="BW13"/>
  <c r="O13" s="1"/>
  <c r="N13"/>
  <c r="BW9"/>
  <c r="O9" s="1"/>
  <c r="N9"/>
  <c r="BW5"/>
  <c r="O5" s="1"/>
  <c r="N5"/>
  <c r="BW50"/>
  <c r="O50" s="1"/>
  <c r="N50"/>
  <c r="BW22"/>
  <c r="O22" s="1"/>
  <c r="N22"/>
  <c r="BW18"/>
  <c r="O18" s="1"/>
  <c r="N18"/>
  <c r="BW14"/>
  <c r="O14" s="1"/>
  <c r="N14"/>
  <c r="BW10"/>
  <c r="O10" s="1"/>
  <c r="N10"/>
  <c r="BW6"/>
  <c r="O6" s="1"/>
  <c r="N6"/>
  <c r="F77" i="7" l="1"/>
  <c r="BF76"/>
  <c r="BD76"/>
  <c r="BB76"/>
  <c r="AV76"/>
  <c r="AT76"/>
  <c r="AS76"/>
  <c r="AR76"/>
  <c r="AQ76"/>
  <c r="AP76"/>
  <c r="AO76"/>
  <c r="AN76"/>
  <c r="AM76"/>
  <c r="AL76"/>
  <c r="AK76"/>
  <c r="AJ76"/>
  <c r="J76"/>
  <c r="I76"/>
  <c r="BF75"/>
  <c r="BD75"/>
  <c r="AT75"/>
  <c r="AS75"/>
  <c r="AR75"/>
  <c r="AQ75"/>
  <c r="AP75"/>
  <c r="AO75"/>
  <c r="AN75"/>
  <c r="AM75"/>
  <c r="AL75"/>
  <c r="AK75"/>
  <c r="AJ75"/>
  <c r="J75"/>
  <c r="I75"/>
  <c r="BE74"/>
  <c r="BC74"/>
  <c r="BA74"/>
  <c r="AT74"/>
  <c r="AS74"/>
  <c r="AR74"/>
  <c r="AQ74"/>
  <c r="AP74"/>
  <c r="AO74"/>
  <c r="AN74"/>
  <c r="AM74"/>
  <c r="AL74"/>
  <c r="K74" s="1"/>
  <c r="G74" s="1"/>
  <c r="E74" s="1"/>
  <c r="D74" s="1"/>
  <c r="AK74"/>
  <c r="AJ74"/>
  <c r="J74"/>
  <c r="I74"/>
  <c r="BA40" s="1"/>
  <c r="BD73"/>
  <c r="BB73"/>
  <c r="AX73"/>
  <c r="AT73"/>
  <c r="AS73"/>
  <c r="AR73"/>
  <c r="AQ73"/>
  <c r="AP73"/>
  <c r="AO73"/>
  <c r="AN73"/>
  <c r="AM73"/>
  <c r="AL73"/>
  <c r="AK73"/>
  <c r="AJ73"/>
  <c r="J73"/>
  <c r="I73"/>
  <c r="BE72"/>
  <c r="AW72"/>
  <c r="AT72"/>
  <c r="AS72"/>
  <c r="AR72"/>
  <c r="AQ72"/>
  <c r="AP72"/>
  <c r="AO72"/>
  <c r="AN72"/>
  <c r="AM72"/>
  <c r="AL72"/>
  <c r="AK72"/>
  <c r="AJ72"/>
  <c r="K72" s="1"/>
  <c r="G72" s="1"/>
  <c r="J72"/>
  <c r="I72"/>
  <c r="BF71"/>
  <c r="BD71"/>
  <c r="AZ71"/>
  <c r="AT71"/>
  <c r="AS71"/>
  <c r="AR71"/>
  <c r="AQ71"/>
  <c r="AP71"/>
  <c r="AO71"/>
  <c r="AN71"/>
  <c r="AM71"/>
  <c r="AL71"/>
  <c r="AK71"/>
  <c r="AJ71"/>
  <c r="J71"/>
  <c r="K71" s="1"/>
  <c r="G71" s="1"/>
  <c r="I71"/>
  <c r="BD70"/>
  <c r="AY70"/>
  <c r="AT70"/>
  <c r="AS70"/>
  <c r="AR70"/>
  <c r="AQ70"/>
  <c r="AP70"/>
  <c r="AO70"/>
  <c r="AN70"/>
  <c r="AM70"/>
  <c r="AL70"/>
  <c r="AK70"/>
  <c r="AJ70"/>
  <c r="K70"/>
  <c r="G70" s="1"/>
  <c r="E70" s="1"/>
  <c r="J70"/>
  <c r="I70"/>
  <c r="AX57" s="1"/>
  <c r="BE69"/>
  <c r="BB69"/>
  <c r="AY69"/>
  <c r="AW69"/>
  <c r="AT69"/>
  <c r="AS69"/>
  <c r="AR69"/>
  <c r="AQ69"/>
  <c r="AP69"/>
  <c r="AO69"/>
  <c r="AN69"/>
  <c r="AM69"/>
  <c r="AL69"/>
  <c r="K69" s="1"/>
  <c r="G69" s="1"/>
  <c r="E69" s="1"/>
  <c r="AK69"/>
  <c r="AJ69"/>
  <c r="J69"/>
  <c r="I69"/>
  <c r="BE71" s="1"/>
  <c r="BE68"/>
  <c r="BC68"/>
  <c r="AY68"/>
  <c r="AT68"/>
  <c r="AS68"/>
  <c r="AR68"/>
  <c r="AQ68"/>
  <c r="AP68"/>
  <c r="AO68"/>
  <c r="AN68"/>
  <c r="AM68"/>
  <c r="AL68"/>
  <c r="AK68"/>
  <c r="AJ68"/>
  <c r="K68"/>
  <c r="G68" s="1"/>
  <c r="E68" s="1"/>
  <c r="J68"/>
  <c r="I68"/>
  <c r="BC73" s="1"/>
  <c r="BE67"/>
  <c r="BC67"/>
  <c r="AW67"/>
  <c r="AT67"/>
  <c r="AS67"/>
  <c r="AR67"/>
  <c r="AQ67"/>
  <c r="AP67"/>
  <c r="AO67"/>
  <c r="AN67"/>
  <c r="AM67"/>
  <c r="AL67"/>
  <c r="AK67"/>
  <c r="AJ67"/>
  <c r="K67"/>
  <c r="G67" s="1"/>
  <c r="E67" s="1"/>
  <c r="D67" s="1"/>
  <c r="J67"/>
  <c r="I67"/>
  <c r="AW44" s="1"/>
  <c r="BB66"/>
  <c r="AX66"/>
  <c r="AV66"/>
  <c r="AT66"/>
  <c r="AS66"/>
  <c r="AR66"/>
  <c r="AQ66"/>
  <c r="AP66"/>
  <c r="AO66"/>
  <c r="AN66"/>
  <c r="AM66"/>
  <c r="AL66"/>
  <c r="AK66"/>
  <c r="AJ66"/>
  <c r="J66"/>
  <c r="K66" s="1"/>
  <c r="G66" s="1"/>
  <c r="I66"/>
  <c r="BE65"/>
  <c r="AT65"/>
  <c r="AS65"/>
  <c r="AR65"/>
  <c r="AQ65"/>
  <c r="AP65"/>
  <c r="AO65"/>
  <c r="AN65"/>
  <c r="AM65"/>
  <c r="AL65"/>
  <c r="AK65"/>
  <c r="AJ65"/>
  <c r="K65"/>
  <c r="G65" s="1"/>
  <c r="J65"/>
  <c r="I65"/>
  <c r="BF64"/>
  <c r="BD64"/>
  <c r="BB64"/>
  <c r="AV64"/>
  <c r="AT64"/>
  <c r="AS64"/>
  <c r="AR64"/>
  <c r="AQ64"/>
  <c r="AP64"/>
  <c r="AO64"/>
  <c r="AN64"/>
  <c r="AM64"/>
  <c r="AL64"/>
  <c r="AK64"/>
  <c r="AJ64"/>
  <c r="J64"/>
  <c r="K64" s="1"/>
  <c r="G64" s="1"/>
  <c r="I64"/>
  <c r="BA63"/>
  <c r="AY63"/>
  <c r="AW63"/>
  <c r="AT63"/>
  <c r="AS63"/>
  <c r="AR63"/>
  <c r="AQ63"/>
  <c r="AP63"/>
  <c r="AO63"/>
  <c r="AN63"/>
  <c r="AM63"/>
  <c r="AL63"/>
  <c r="AK63"/>
  <c r="AJ63"/>
  <c r="K63"/>
  <c r="G63" s="1"/>
  <c r="J63"/>
  <c r="I63"/>
  <c r="BF62"/>
  <c r="BB62"/>
  <c r="AZ62"/>
  <c r="AX62"/>
  <c r="AV62"/>
  <c r="AT62"/>
  <c r="AS62"/>
  <c r="AR62"/>
  <c r="AQ62"/>
  <c r="AP62"/>
  <c r="AO62"/>
  <c r="AN62"/>
  <c r="AM62"/>
  <c r="AL62"/>
  <c r="AK62"/>
  <c r="AJ62"/>
  <c r="J62"/>
  <c r="I62"/>
  <c r="BE61"/>
  <c r="BC61"/>
  <c r="AT61"/>
  <c r="AS61"/>
  <c r="AR61"/>
  <c r="AQ61"/>
  <c r="AP61"/>
  <c r="AO61"/>
  <c r="AN61"/>
  <c r="AM61"/>
  <c r="AL61"/>
  <c r="AK61"/>
  <c r="AJ61"/>
  <c r="K61"/>
  <c r="G61" s="1"/>
  <c r="J61"/>
  <c r="I61"/>
  <c r="BF60"/>
  <c r="BD60"/>
  <c r="BB60"/>
  <c r="AZ60"/>
  <c r="AV60"/>
  <c r="AT60"/>
  <c r="AS60"/>
  <c r="AR60"/>
  <c r="AQ60"/>
  <c r="AP60"/>
  <c r="AO60"/>
  <c r="AN60"/>
  <c r="AM60"/>
  <c r="AL60"/>
  <c r="AK60"/>
  <c r="AJ60"/>
  <c r="J60"/>
  <c r="K60" s="1"/>
  <c r="G60" s="1"/>
  <c r="I60"/>
  <c r="BB70" s="1"/>
  <c r="BC59"/>
  <c r="BA59"/>
  <c r="AX59"/>
  <c r="AT59"/>
  <c r="AS59"/>
  <c r="AR59"/>
  <c r="AQ59"/>
  <c r="AP59"/>
  <c r="AO59"/>
  <c r="AN59"/>
  <c r="AM59"/>
  <c r="AL59"/>
  <c r="AK59"/>
  <c r="AJ59"/>
  <c r="K59" s="1"/>
  <c r="G59" s="1"/>
  <c r="J59"/>
  <c r="I59"/>
  <c r="AX76" s="1"/>
  <c r="BF58"/>
  <c r="BE58"/>
  <c r="BD58"/>
  <c r="BC58"/>
  <c r="BB58"/>
  <c r="AZ58"/>
  <c r="AX58"/>
  <c r="AV58"/>
  <c r="AT58"/>
  <c r="AS58"/>
  <c r="AR58"/>
  <c r="AQ58"/>
  <c r="AP58"/>
  <c r="AO58"/>
  <c r="AN58"/>
  <c r="AM58"/>
  <c r="AL58"/>
  <c r="AK58"/>
  <c r="AJ58"/>
  <c r="J58"/>
  <c r="I58"/>
  <c r="BE76" s="1"/>
  <c r="BE57"/>
  <c r="BC57"/>
  <c r="AY57"/>
  <c r="AT57"/>
  <c r="AS57"/>
  <c r="AR57"/>
  <c r="AQ57"/>
  <c r="AP57"/>
  <c r="AO57"/>
  <c r="AN57"/>
  <c r="AM57"/>
  <c r="AL57"/>
  <c r="AK57"/>
  <c r="AJ57"/>
  <c r="K57" s="1"/>
  <c r="G57" s="1"/>
  <c r="J57"/>
  <c r="I57"/>
  <c r="BC63" s="1"/>
  <c r="BE56"/>
  <c r="BB56"/>
  <c r="BA56"/>
  <c r="AZ56"/>
  <c r="AV56"/>
  <c r="AT56"/>
  <c r="AS56"/>
  <c r="AR56"/>
  <c r="AQ56"/>
  <c r="AP56"/>
  <c r="AO56"/>
  <c r="AN56"/>
  <c r="AM56"/>
  <c r="AL56"/>
  <c r="AK56"/>
  <c r="AJ56"/>
  <c r="J56"/>
  <c r="I56"/>
  <c r="BA76" s="1"/>
  <c r="BC55"/>
  <c r="AY55"/>
  <c r="AT55"/>
  <c r="AS55"/>
  <c r="AR55"/>
  <c r="AQ55"/>
  <c r="AP55"/>
  <c r="AO55"/>
  <c r="AN55"/>
  <c r="AM55"/>
  <c r="AL55"/>
  <c r="AK55"/>
  <c r="AJ55"/>
  <c r="K55" s="1"/>
  <c r="G55" s="1"/>
  <c r="J55"/>
  <c r="I55"/>
  <c r="BD54"/>
  <c r="BC54"/>
  <c r="BB54"/>
  <c r="AY54"/>
  <c r="AX54"/>
  <c r="AT54"/>
  <c r="AS54"/>
  <c r="AR54"/>
  <c r="AQ54"/>
  <c r="AP54"/>
  <c r="AO54"/>
  <c r="AN54"/>
  <c r="AM54"/>
  <c r="AL54"/>
  <c r="AK54"/>
  <c r="AJ54"/>
  <c r="J54"/>
  <c r="I54"/>
  <c r="BD65" s="1"/>
  <c r="BF53"/>
  <c r="BE53"/>
  <c r="BA53"/>
  <c r="AY53"/>
  <c r="AT53"/>
  <c r="AS53"/>
  <c r="AR53"/>
  <c r="AQ53"/>
  <c r="AP53"/>
  <c r="AO53"/>
  <c r="AN53"/>
  <c r="AM53"/>
  <c r="AL53"/>
  <c r="AK53"/>
  <c r="AJ53"/>
  <c r="K53"/>
  <c r="G53" s="1"/>
  <c r="J53"/>
  <c r="I53"/>
  <c r="BB52"/>
  <c r="BA52"/>
  <c r="AZ52"/>
  <c r="AX52"/>
  <c r="AW52"/>
  <c r="AT52"/>
  <c r="AS52"/>
  <c r="AR52"/>
  <c r="AQ52"/>
  <c r="AP52"/>
  <c r="AO52"/>
  <c r="AN52"/>
  <c r="AM52"/>
  <c r="AL52"/>
  <c r="AK52"/>
  <c r="AJ52"/>
  <c r="J52"/>
  <c r="I52"/>
  <c r="BA60" s="1"/>
  <c r="BC51"/>
  <c r="BB51"/>
  <c r="BA51"/>
  <c r="AY51"/>
  <c r="AT51"/>
  <c r="AS51"/>
  <c r="AR51"/>
  <c r="AQ51"/>
  <c r="AP51"/>
  <c r="AO51"/>
  <c r="AN51"/>
  <c r="AM51"/>
  <c r="AL51"/>
  <c r="AK51"/>
  <c r="AJ51"/>
  <c r="K51" s="1"/>
  <c r="G51" s="1"/>
  <c r="E51" s="1"/>
  <c r="D51" s="1"/>
  <c r="J51"/>
  <c r="I51"/>
  <c r="AX50"/>
  <c r="AT50"/>
  <c r="AS50"/>
  <c r="AR50"/>
  <c r="AQ50"/>
  <c r="AP50"/>
  <c r="AO50"/>
  <c r="AN50"/>
  <c r="AM50"/>
  <c r="AL50"/>
  <c r="AK50"/>
  <c r="AJ50"/>
  <c r="J50"/>
  <c r="I50"/>
  <c r="BE49"/>
  <c r="BC49"/>
  <c r="BA49"/>
  <c r="AZ49"/>
  <c r="AY49"/>
  <c r="AT49"/>
  <c r="AS49"/>
  <c r="AR49"/>
  <c r="AQ49"/>
  <c r="AP49"/>
  <c r="AO49"/>
  <c r="AN49"/>
  <c r="AM49"/>
  <c r="AL49"/>
  <c r="AK49"/>
  <c r="AJ49"/>
  <c r="K49"/>
  <c r="G49" s="1"/>
  <c r="J49"/>
  <c r="I49"/>
  <c r="BF48"/>
  <c r="BD48"/>
  <c r="BB48"/>
  <c r="BA48"/>
  <c r="AX48"/>
  <c r="AT48"/>
  <c r="AS48"/>
  <c r="AR48"/>
  <c r="AQ48"/>
  <c r="AP48"/>
  <c r="AO48"/>
  <c r="AN48"/>
  <c r="AM48"/>
  <c r="AL48"/>
  <c r="AK48"/>
  <c r="AJ48"/>
  <c r="J48"/>
  <c r="I48"/>
  <c r="BA75" s="1"/>
  <c r="BE47"/>
  <c r="BC47"/>
  <c r="BA47"/>
  <c r="AY47"/>
  <c r="AW47"/>
  <c r="AT47"/>
  <c r="AS47"/>
  <c r="AR47"/>
  <c r="AQ47"/>
  <c r="AP47"/>
  <c r="AO47"/>
  <c r="AN47"/>
  <c r="AM47"/>
  <c r="AL47"/>
  <c r="AK47"/>
  <c r="AJ47"/>
  <c r="K47" s="1"/>
  <c r="G47" s="1"/>
  <c r="J47"/>
  <c r="I47"/>
  <c r="BB46"/>
  <c r="AZ46"/>
  <c r="AX46"/>
  <c r="AT46"/>
  <c r="AS46"/>
  <c r="AR46"/>
  <c r="AQ46"/>
  <c r="AP46"/>
  <c r="AO46"/>
  <c r="AN46"/>
  <c r="AM46"/>
  <c r="AL46"/>
  <c r="AK46"/>
  <c r="AJ46"/>
  <c r="J46"/>
  <c r="I46"/>
  <c r="BB63" s="1"/>
  <c r="BF45"/>
  <c r="BE45"/>
  <c r="BA45"/>
  <c r="AZ45"/>
  <c r="AW45"/>
  <c r="AT45"/>
  <c r="AS45"/>
  <c r="AR45"/>
  <c r="AQ45"/>
  <c r="AP45"/>
  <c r="AO45"/>
  <c r="AN45"/>
  <c r="AM45"/>
  <c r="AL45"/>
  <c r="AK45"/>
  <c r="AJ45"/>
  <c r="K45" s="1"/>
  <c r="G45" s="1"/>
  <c r="E45" s="1"/>
  <c r="D45" s="1"/>
  <c r="J45"/>
  <c r="I45"/>
  <c r="BE55" s="1"/>
  <c r="BF44"/>
  <c r="BC44"/>
  <c r="BB44"/>
  <c r="AZ44"/>
  <c r="AY44"/>
  <c r="AX44"/>
  <c r="AT44"/>
  <c r="AS44"/>
  <c r="AR44"/>
  <c r="AQ44"/>
  <c r="AP44"/>
  <c r="AO44"/>
  <c r="AN44"/>
  <c r="AM44"/>
  <c r="AL44"/>
  <c r="AK44"/>
  <c r="AJ44"/>
  <c r="J44"/>
  <c r="I44"/>
  <c r="AY73" s="1"/>
  <c r="BE43"/>
  <c r="BD43"/>
  <c r="BC43"/>
  <c r="BA43"/>
  <c r="AZ43"/>
  <c r="AY43"/>
  <c r="AX43"/>
  <c r="AW43"/>
  <c r="AT43"/>
  <c r="AS43"/>
  <c r="AR43"/>
  <c r="AQ43"/>
  <c r="AP43"/>
  <c r="AO43"/>
  <c r="AN43"/>
  <c r="AM43"/>
  <c r="AL43"/>
  <c r="AK43"/>
  <c r="AJ43"/>
  <c r="K43"/>
  <c r="G43" s="1"/>
  <c r="J43"/>
  <c r="I43"/>
  <c r="AX64" s="1"/>
  <c r="BF42"/>
  <c r="AT42"/>
  <c r="AS42"/>
  <c r="AR42"/>
  <c r="AQ42"/>
  <c r="AP42"/>
  <c r="AO42"/>
  <c r="AN42"/>
  <c r="AM42"/>
  <c r="AL42"/>
  <c r="AK42"/>
  <c r="AJ42"/>
  <c r="J42"/>
  <c r="I42"/>
  <c r="BF41"/>
  <c r="BE41"/>
  <c r="BC41"/>
  <c r="BB41"/>
  <c r="BA41"/>
  <c r="AZ41"/>
  <c r="AY41"/>
  <c r="AW41"/>
  <c r="AT41"/>
  <c r="AS41"/>
  <c r="AR41"/>
  <c r="AQ41"/>
  <c r="AP41"/>
  <c r="AO41"/>
  <c r="AN41"/>
  <c r="AM41"/>
  <c r="AL41"/>
  <c r="AK41"/>
  <c r="AJ41"/>
  <c r="K41" s="1"/>
  <c r="G41" s="1"/>
  <c r="E41" s="1"/>
  <c r="D41" s="1"/>
  <c r="J41"/>
  <c r="I41"/>
  <c r="BB71" s="1"/>
  <c r="BF40"/>
  <c r="BE40"/>
  <c r="BD40"/>
  <c r="BC40"/>
  <c r="AY40"/>
  <c r="AX40"/>
  <c r="AV40"/>
  <c r="AT40"/>
  <c r="AS40"/>
  <c r="AR40"/>
  <c r="AQ40"/>
  <c r="AP40"/>
  <c r="AO40"/>
  <c r="AN40"/>
  <c r="AM40"/>
  <c r="AL40"/>
  <c r="AK40"/>
  <c r="AJ40"/>
  <c r="J40"/>
  <c r="I40"/>
  <c r="AY66" s="1"/>
  <c r="BE39"/>
  <c r="BD39"/>
  <c r="BA39"/>
  <c r="AY39"/>
  <c r="AX39"/>
  <c r="AW39"/>
  <c r="AV39"/>
  <c r="AT39"/>
  <c r="AS39"/>
  <c r="AR39"/>
  <c r="AQ39"/>
  <c r="AP39"/>
  <c r="AO39"/>
  <c r="AN39"/>
  <c r="AM39"/>
  <c r="AL39"/>
  <c r="AK39"/>
  <c r="AJ39"/>
  <c r="K39" s="1"/>
  <c r="G39" s="1"/>
  <c r="E39" s="1"/>
  <c r="D39" s="1"/>
  <c r="J39"/>
  <c r="I39"/>
  <c r="AW61" s="1"/>
  <c r="BF38"/>
  <c r="BE38"/>
  <c r="BD38"/>
  <c r="BC38"/>
  <c r="BB38"/>
  <c r="AX38"/>
  <c r="AV38"/>
  <c r="AT38"/>
  <c r="AS38"/>
  <c r="AR38"/>
  <c r="AQ38"/>
  <c r="AP38"/>
  <c r="AO38"/>
  <c r="AN38"/>
  <c r="AM38"/>
  <c r="AL38"/>
  <c r="AK38"/>
  <c r="AJ38"/>
  <c r="J38"/>
  <c r="I38"/>
  <c r="BC62" s="1"/>
  <c r="BE37"/>
  <c r="BA37"/>
  <c r="AY37"/>
  <c r="AV37"/>
  <c r="AT37"/>
  <c r="AS37"/>
  <c r="AR37"/>
  <c r="AQ37"/>
  <c r="AP37"/>
  <c r="AO37"/>
  <c r="AN37"/>
  <c r="AM37"/>
  <c r="AL37"/>
  <c r="AK37"/>
  <c r="AJ37"/>
  <c r="K37"/>
  <c r="G37" s="1"/>
  <c r="J37"/>
  <c r="I37"/>
  <c r="BF36"/>
  <c r="BD36"/>
  <c r="AW36"/>
  <c r="AV36"/>
  <c r="AT36"/>
  <c r="AS36"/>
  <c r="AR36"/>
  <c r="AQ36"/>
  <c r="AP36"/>
  <c r="AO36"/>
  <c r="AN36"/>
  <c r="AM36"/>
  <c r="AL36"/>
  <c r="AK36"/>
  <c r="AJ36"/>
  <c r="J36"/>
  <c r="I36"/>
  <c r="AV72" s="1"/>
  <c r="BD35"/>
  <c r="BC35"/>
  <c r="BA35"/>
  <c r="AY35"/>
  <c r="AX35"/>
  <c r="AW35"/>
  <c r="AV35"/>
  <c r="AT35"/>
  <c r="AS35"/>
  <c r="AR35"/>
  <c r="AQ35"/>
  <c r="AP35"/>
  <c r="AO35"/>
  <c r="AN35"/>
  <c r="AM35"/>
  <c r="AL35"/>
  <c r="AK35"/>
  <c r="AJ35"/>
  <c r="K35"/>
  <c r="G35" s="1"/>
  <c r="J35"/>
  <c r="I35"/>
  <c r="BD66" s="1"/>
  <c r="BF34"/>
  <c r="AV34"/>
  <c r="AT34"/>
  <c r="AS34"/>
  <c r="AR34"/>
  <c r="AQ34"/>
  <c r="AP34"/>
  <c r="AO34"/>
  <c r="AN34"/>
  <c r="AM34"/>
  <c r="AL34"/>
  <c r="AK34"/>
  <c r="AJ34"/>
  <c r="J34"/>
  <c r="K34" s="1"/>
  <c r="G34" s="1"/>
  <c r="I34"/>
  <c r="BA33"/>
  <c r="AX33"/>
  <c r="AT33"/>
  <c r="AS33"/>
  <c r="AR33"/>
  <c r="AQ33"/>
  <c r="AP33"/>
  <c r="AO33"/>
  <c r="AN33"/>
  <c r="AM33"/>
  <c r="AL33"/>
  <c r="AK33"/>
  <c r="AJ33"/>
  <c r="K33" s="1"/>
  <c r="G33" s="1"/>
  <c r="E33" s="1"/>
  <c r="D33" s="1"/>
  <c r="J33"/>
  <c r="I33"/>
  <c r="BD32"/>
  <c r="AZ32"/>
  <c r="AX32"/>
  <c r="AV32"/>
  <c r="AT32"/>
  <c r="AS32"/>
  <c r="AR32"/>
  <c r="AQ32"/>
  <c r="AP32"/>
  <c r="AO32"/>
  <c r="AN32"/>
  <c r="AM32"/>
  <c r="AL32"/>
  <c r="AK32"/>
  <c r="AJ32"/>
  <c r="J32"/>
  <c r="I32"/>
  <c r="AV68" s="1"/>
  <c r="BD31"/>
  <c r="BC31"/>
  <c r="BA31"/>
  <c r="AT31"/>
  <c r="AS31"/>
  <c r="AR31"/>
  <c r="AQ31"/>
  <c r="AP31"/>
  <c r="AO31"/>
  <c r="AN31"/>
  <c r="AM31"/>
  <c r="AL31"/>
  <c r="K31" s="1"/>
  <c r="G31" s="1"/>
  <c r="AK31"/>
  <c r="AJ31"/>
  <c r="J31"/>
  <c r="I31"/>
  <c r="BA30"/>
  <c r="AZ30"/>
  <c r="AX30"/>
  <c r="AW30"/>
  <c r="AV30"/>
  <c r="AT30"/>
  <c r="AS30"/>
  <c r="AR30"/>
  <c r="AQ30"/>
  <c r="AP30"/>
  <c r="AO30"/>
  <c r="AN30"/>
  <c r="AM30"/>
  <c r="AL30"/>
  <c r="AK30"/>
  <c r="AJ30"/>
  <c r="J30"/>
  <c r="K30" s="1"/>
  <c r="G30" s="1"/>
  <c r="I30"/>
  <c r="AW60" s="1"/>
  <c r="BE29"/>
  <c r="BC29"/>
  <c r="AZ29"/>
  <c r="AW29"/>
  <c r="AT29"/>
  <c r="AS29"/>
  <c r="AR29"/>
  <c r="AQ29"/>
  <c r="AP29"/>
  <c r="AO29"/>
  <c r="AN29"/>
  <c r="AM29"/>
  <c r="AL29"/>
  <c r="K29" s="1"/>
  <c r="G29" s="1"/>
  <c r="E29" s="1"/>
  <c r="D29" s="1"/>
  <c r="AK29"/>
  <c r="AJ29"/>
  <c r="J29"/>
  <c r="I29"/>
  <c r="BC39" s="1"/>
  <c r="AV28"/>
  <c r="AT28"/>
  <c r="AS28"/>
  <c r="AR28"/>
  <c r="AQ28"/>
  <c r="AP28"/>
  <c r="AO28"/>
  <c r="AN28"/>
  <c r="AM28"/>
  <c r="AL28"/>
  <c r="AK28"/>
  <c r="AJ28"/>
  <c r="J28"/>
  <c r="I28"/>
  <c r="BD27"/>
  <c r="BA27"/>
  <c r="AZ27"/>
  <c r="AT27"/>
  <c r="AS27"/>
  <c r="AR27"/>
  <c r="AQ27"/>
  <c r="AP27"/>
  <c r="AO27"/>
  <c r="AN27"/>
  <c r="AM27"/>
  <c r="AL27"/>
  <c r="AK27"/>
  <c r="AJ27"/>
  <c r="K27" s="1"/>
  <c r="G27" s="1"/>
  <c r="E27" s="1"/>
  <c r="D27" s="1"/>
  <c r="J27"/>
  <c r="I27"/>
  <c r="BF26"/>
  <c r="BC26"/>
  <c r="AZ26"/>
  <c r="AX26"/>
  <c r="AW26"/>
  <c r="AV26"/>
  <c r="AT26"/>
  <c r="AS26"/>
  <c r="AR26"/>
  <c r="AQ26"/>
  <c r="AP26"/>
  <c r="AO26"/>
  <c r="AN26"/>
  <c r="AM26"/>
  <c r="AL26"/>
  <c r="AK26"/>
  <c r="AJ26"/>
  <c r="J26"/>
  <c r="I26"/>
  <c r="BB25"/>
  <c r="BA25"/>
  <c r="AY25"/>
  <c r="AW25"/>
  <c r="AT25"/>
  <c r="AS25"/>
  <c r="AR25"/>
  <c r="AQ25"/>
  <c r="AP25"/>
  <c r="AO25"/>
  <c r="AN25"/>
  <c r="AM25"/>
  <c r="AL25"/>
  <c r="AK25"/>
  <c r="AJ25"/>
  <c r="K25"/>
  <c r="G25" s="1"/>
  <c r="J25"/>
  <c r="I25"/>
  <c r="BF24"/>
  <c r="BB24"/>
  <c r="BA24"/>
  <c r="AY24"/>
  <c r="AW24"/>
  <c r="AV24"/>
  <c r="AT24"/>
  <c r="AS24"/>
  <c r="AR24"/>
  <c r="AQ24"/>
  <c r="AP24"/>
  <c r="AO24"/>
  <c r="AN24"/>
  <c r="AM24"/>
  <c r="AL24"/>
  <c r="AK24"/>
  <c r="AJ24"/>
  <c r="J24"/>
  <c r="I24"/>
  <c r="BB74" s="1"/>
  <c r="BE23"/>
  <c r="AW23"/>
  <c r="AT23"/>
  <c r="AS23"/>
  <c r="AR23"/>
  <c r="AQ23"/>
  <c r="AP23"/>
  <c r="AO23"/>
  <c r="AN23"/>
  <c r="AM23"/>
  <c r="AL23"/>
  <c r="AK23"/>
  <c r="AJ23"/>
  <c r="K23" s="1"/>
  <c r="G23" s="1"/>
  <c r="E23" s="1"/>
  <c r="D23" s="1"/>
  <c r="J23"/>
  <c r="I23"/>
  <c r="BC19" s="1"/>
  <c r="BF22"/>
  <c r="BE22"/>
  <c r="BD22"/>
  <c r="BB22"/>
  <c r="AZ22"/>
  <c r="AX22"/>
  <c r="AW22"/>
  <c r="AV22"/>
  <c r="AT22"/>
  <c r="AS22"/>
  <c r="AR22"/>
  <c r="AQ22"/>
  <c r="AP22"/>
  <c r="AO22"/>
  <c r="AN22"/>
  <c r="AM22"/>
  <c r="AL22"/>
  <c r="AK22"/>
  <c r="AJ22"/>
  <c r="J22"/>
  <c r="I22"/>
  <c r="AW48" s="1"/>
  <c r="BE21"/>
  <c r="BC21"/>
  <c r="AZ21"/>
  <c r="AW21"/>
  <c r="AT21"/>
  <c r="AS21"/>
  <c r="AR21"/>
  <c r="AQ21"/>
  <c r="AP21"/>
  <c r="AO21"/>
  <c r="AN21"/>
  <c r="AM21"/>
  <c r="AL21"/>
  <c r="K21" s="1"/>
  <c r="G21" s="1"/>
  <c r="AK21"/>
  <c r="AJ21"/>
  <c r="J21"/>
  <c r="I21"/>
  <c r="BF20"/>
  <c r="BD20"/>
  <c r="BC20"/>
  <c r="BB20"/>
  <c r="BA20"/>
  <c r="AZ20"/>
  <c r="AY20"/>
  <c r="AX20"/>
  <c r="AW20"/>
  <c r="AV20"/>
  <c r="AT20"/>
  <c r="AS20"/>
  <c r="AR20"/>
  <c r="AQ20"/>
  <c r="AP20"/>
  <c r="AO20"/>
  <c r="AN20"/>
  <c r="AM20"/>
  <c r="AL20"/>
  <c r="AK20"/>
  <c r="AJ20"/>
  <c r="J20"/>
  <c r="K20" s="1"/>
  <c r="G20" s="1"/>
  <c r="I20"/>
  <c r="BD53" s="1"/>
  <c r="BE19"/>
  <c r="BD19"/>
  <c r="BB19"/>
  <c r="AZ19"/>
  <c r="AY19"/>
  <c r="AW19"/>
  <c r="AV19"/>
  <c r="AT19"/>
  <c r="AS19"/>
  <c r="AR19"/>
  <c r="AQ19"/>
  <c r="AP19"/>
  <c r="AO19"/>
  <c r="AN19"/>
  <c r="AM19"/>
  <c r="AL19"/>
  <c r="AK19"/>
  <c r="AJ19"/>
  <c r="K19"/>
  <c r="G19" s="1"/>
  <c r="E19" s="1"/>
  <c r="D19" s="1"/>
  <c r="J19"/>
  <c r="I19"/>
  <c r="AW57" s="1"/>
  <c r="BF18"/>
  <c r="BC18"/>
  <c r="BA18"/>
  <c r="AY18"/>
  <c r="AX18"/>
  <c r="AW18"/>
  <c r="AV18"/>
  <c r="AT18"/>
  <c r="AS18"/>
  <c r="AR18"/>
  <c r="AQ18"/>
  <c r="AP18"/>
  <c r="AO18"/>
  <c r="AN18"/>
  <c r="AM18"/>
  <c r="AL18"/>
  <c r="AK18"/>
  <c r="AJ18"/>
  <c r="J18"/>
  <c r="K18" s="1"/>
  <c r="G18" s="1"/>
  <c r="I18"/>
  <c r="AV54" s="1"/>
  <c r="BF17"/>
  <c r="BE17"/>
  <c r="BD17"/>
  <c r="BC17"/>
  <c r="BB17"/>
  <c r="BA17"/>
  <c r="AY17"/>
  <c r="AX17"/>
  <c r="AW17"/>
  <c r="AV17"/>
  <c r="AT17"/>
  <c r="AS17"/>
  <c r="AR17"/>
  <c r="AQ17"/>
  <c r="AP17"/>
  <c r="AO17"/>
  <c r="AN17"/>
  <c r="AM17"/>
  <c r="AL17"/>
  <c r="AK17"/>
  <c r="AJ17"/>
  <c r="J17"/>
  <c r="K17" s="1"/>
  <c r="G17" s="1"/>
  <c r="I17"/>
  <c r="BF16"/>
  <c r="BE16"/>
  <c r="BD16"/>
  <c r="BC16"/>
  <c r="BB16"/>
  <c r="BA16"/>
  <c r="AZ16"/>
  <c r="AY16"/>
  <c r="AX16"/>
  <c r="BG16" s="1"/>
  <c r="AW16"/>
  <c r="AV16"/>
  <c r="BI16" s="1"/>
  <c r="AT16"/>
  <c r="AS16"/>
  <c r="AR16"/>
  <c r="AQ16"/>
  <c r="AP16"/>
  <c r="AO16"/>
  <c r="AN16"/>
  <c r="AM16"/>
  <c r="AL16"/>
  <c r="AK16"/>
  <c r="AJ16"/>
  <c r="J16"/>
  <c r="K16" s="1"/>
  <c r="G16" s="1"/>
  <c r="I16"/>
  <c r="BF15"/>
  <c r="BD15"/>
  <c r="BC15"/>
  <c r="BB15"/>
  <c r="BA15"/>
  <c r="AZ15"/>
  <c r="AY15"/>
  <c r="AX15"/>
  <c r="AW15"/>
  <c r="AV15"/>
  <c r="AT15"/>
  <c r="AS15"/>
  <c r="AR15"/>
  <c r="AQ15"/>
  <c r="AP15"/>
  <c r="AO15"/>
  <c r="AN15"/>
  <c r="AM15"/>
  <c r="AL15"/>
  <c r="AK15"/>
  <c r="AJ15"/>
  <c r="K15"/>
  <c r="G15" s="1"/>
  <c r="E15" s="1"/>
  <c r="D15" s="1"/>
  <c r="J15"/>
  <c r="I15"/>
  <c r="AX36" s="1"/>
  <c r="BF14"/>
  <c r="BB14"/>
  <c r="BA14"/>
  <c r="AY14"/>
  <c r="AX14"/>
  <c r="AW14"/>
  <c r="AV14"/>
  <c r="AT14"/>
  <c r="AS14"/>
  <c r="AR14"/>
  <c r="AQ14"/>
  <c r="AP14"/>
  <c r="AO14"/>
  <c r="AN14"/>
  <c r="AM14"/>
  <c r="AL14"/>
  <c r="AK14"/>
  <c r="AJ14"/>
  <c r="J14"/>
  <c r="K14" s="1"/>
  <c r="G14" s="1"/>
  <c r="I14"/>
  <c r="AV50" s="1"/>
  <c r="BF13"/>
  <c r="BE13"/>
  <c r="BD13"/>
  <c r="BC13"/>
  <c r="BB13"/>
  <c r="BA13"/>
  <c r="AZ13"/>
  <c r="AY13"/>
  <c r="AX13"/>
  <c r="AW13"/>
  <c r="BJ13" s="1"/>
  <c r="AV13"/>
  <c r="AT13"/>
  <c r="AS13"/>
  <c r="AR13"/>
  <c r="AQ13"/>
  <c r="AP13"/>
  <c r="AO13"/>
  <c r="AN13"/>
  <c r="AM13"/>
  <c r="AL13"/>
  <c r="AK13"/>
  <c r="AJ13"/>
  <c r="J13"/>
  <c r="K13" s="1"/>
  <c r="G13" s="1"/>
  <c r="I13"/>
  <c r="BF12"/>
  <c r="BE12"/>
  <c r="BD12"/>
  <c r="BC12"/>
  <c r="BB12"/>
  <c r="BA12"/>
  <c r="AZ12"/>
  <c r="AY12"/>
  <c r="AX12"/>
  <c r="BG12" s="1"/>
  <c r="AW12"/>
  <c r="AV12"/>
  <c r="BI12" s="1"/>
  <c r="AT12"/>
  <c r="AS12"/>
  <c r="AR12"/>
  <c r="AQ12"/>
  <c r="AP12"/>
  <c r="AO12"/>
  <c r="AN12"/>
  <c r="AM12"/>
  <c r="AL12"/>
  <c r="AK12"/>
  <c r="AJ12"/>
  <c r="J12"/>
  <c r="K12" s="1"/>
  <c r="G12" s="1"/>
  <c r="I12"/>
  <c r="BF52" s="1"/>
  <c r="BF11"/>
  <c r="BE11"/>
  <c r="BD11"/>
  <c r="BC11"/>
  <c r="BB11"/>
  <c r="BA11"/>
  <c r="AZ11"/>
  <c r="AY11"/>
  <c r="BG11" s="1"/>
  <c r="AX11"/>
  <c r="AW11"/>
  <c r="AV11"/>
  <c r="BI11" s="1"/>
  <c r="AT11"/>
  <c r="AS11"/>
  <c r="AR11"/>
  <c r="AQ11"/>
  <c r="AP11"/>
  <c r="AO11"/>
  <c r="AN11"/>
  <c r="AM11"/>
  <c r="AL11"/>
  <c r="AK11"/>
  <c r="AJ11"/>
  <c r="K11"/>
  <c r="G11" s="1"/>
  <c r="J11"/>
  <c r="I11"/>
  <c r="BE35" s="1"/>
  <c r="E11"/>
  <c r="D11" s="1"/>
  <c r="BF10"/>
  <c r="BE10"/>
  <c r="BD10"/>
  <c r="BC10"/>
  <c r="BB10"/>
  <c r="BA10"/>
  <c r="AZ10"/>
  <c r="AY10"/>
  <c r="AX10"/>
  <c r="AW10"/>
  <c r="AV10"/>
  <c r="BI10" s="1"/>
  <c r="AT10"/>
  <c r="AS10"/>
  <c r="AR10"/>
  <c r="AQ10"/>
  <c r="AP10"/>
  <c r="AO10"/>
  <c r="AN10"/>
  <c r="AM10"/>
  <c r="AL10"/>
  <c r="AK10"/>
  <c r="AJ10"/>
  <c r="J10"/>
  <c r="K10" s="1"/>
  <c r="G10" s="1"/>
  <c r="I10"/>
  <c r="E10" s="1"/>
  <c r="D10" s="1"/>
  <c r="BF9"/>
  <c r="BE9"/>
  <c r="BD9"/>
  <c r="BC9"/>
  <c r="BB9"/>
  <c r="AZ9"/>
  <c r="AY9"/>
  <c r="AX9"/>
  <c r="AW9"/>
  <c r="AV9"/>
  <c r="AT9"/>
  <c r="AS9"/>
  <c r="AR9"/>
  <c r="AQ9"/>
  <c r="AP9"/>
  <c r="AO9"/>
  <c r="AN9"/>
  <c r="AM9"/>
  <c r="AL9"/>
  <c r="AK9"/>
  <c r="AJ9"/>
  <c r="J9"/>
  <c r="K9" s="1"/>
  <c r="G9" s="1"/>
  <c r="I9"/>
  <c r="BF8"/>
  <c r="BE8"/>
  <c r="BD8"/>
  <c r="BC8"/>
  <c r="BB8"/>
  <c r="BA8"/>
  <c r="AZ8"/>
  <c r="AY8"/>
  <c r="AX8"/>
  <c r="BG8" s="1"/>
  <c r="AW8"/>
  <c r="AV8"/>
  <c r="BI8" s="1"/>
  <c r="AT8"/>
  <c r="AS8"/>
  <c r="AR8"/>
  <c r="AQ8"/>
  <c r="AP8"/>
  <c r="AO8"/>
  <c r="AN8"/>
  <c r="AM8"/>
  <c r="AL8"/>
  <c r="AK8"/>
  <c r="AJ8"/>
  <c r="J8"/>
  <c r="K8" s="1"/>
  <c r="G8" s="1"/>
  <c r="I8"/>
  <c r="AZ48" s="1"/>
  <c r="BF7"/>
  <c r="BE7"/>
  <c r="BD7"/>
  <c r="BB7"/>
  <c r="BA7"/>
  <c r="AZ7"/>
  <c r="AY7"/>
  <c r="AX7"/>
  <c r="AW7"/>
  <c r="AV7"/>
  <c r="AT7"/>
  <c r="AS7"/>
  <c r="AR7"/>
  <c r="AQ7"/>
  <c r="AP7"/>
  <c r="AO7"/>
  <c r="AN7"/>
  <c r="AM7"/>
  <c r="AL7"/>
  <c r="AK7"/>
  <c r="AJ7"/>
  <c r="K7"/>
  <c r="G7" s="1"/>
  <c r="J7"/>
  <c r="I7"/>
  <c r="BE27" s="1"/>
  <c r="D7"/>
  <c r="BF6"/>
  <c r="BE6"/>
  <c r="BD6"/>
  <c r="BC6"/>
  <c r="BB6"/>
  <c r="BA6"/>
  <c r="AZ6"/>
  <c r="AY6"/>
  <c r="BG6" s="1"/>
  <c r="AX6"/>
  <c r="AW6"/>
  <c r="AV6"/>
  <c r="BI6" s="1"/>
  <c r="AT6"/>
  <c r="AS6"/>
  <c r="AR6"/>
  <c r="AQ6"/>
  <c r="AP6"/>
  <c r="AO6"/>
  <c r="AN6"/>
  <c r="AM6"/>
  <c r="AL6"/>
  <c r="AK6"/>
  <c r="AJ6"/>
  <c r="K6"/>
  <c r="G6" s="1"/>
  <c r="J6"/>
  <c r="I6"/>
  <c r="BF28" s="1"/>
  <c r="D6"/>
  <c r="BF5"/>
  <c r="BE5"/>
  <c r="BD5"/>
  <c r="BC5"/>
  <c r="BB5"/>
  <c r="BA5"/>
  <c r="AZ5"/>
  <c r="AY5"/>
  <c r="BG5" s="1"/>
  <c r="AX5"/>
  <c r="AW5"/>
  <c r="AV5"/>
  <c r="BI5" s="1"/>
  <c r="AT5"/>
  <c r="AS5"/>
  <c r="AR5"/>
  <c r="AQ5"/>
  <c r="AP5"/>
  <c r="AO5"/>
  <c r="AN5"/>
  <c r="AM5"/>
  <c r="AL5"/>
  <c r="AK5"/>
  <c r="AJ5"/>
  <c r="K5"/>
  <c r="G5" s="1"/>
  <c r="E5" s="1"/>
  <c r="D5" s="1"/>
  <c r="J5"/>
  <c r="I5"/>
  <c r="BF50" s="1"/>
  <c r="A57" i="6"/>
  <c r="BK56"/>
  <c r="BJ56"/>
  <c r="BI56"/>
  <c r="BH56"/>
  <c r="BG56"/>
  <c r="BF56"/>
  <c r="BE56"/>
  <c r="BD56"/>
  <c r="BL56" s="1"/>
  <c r="BC56"/>
  <c r="BB56"/>
  <c r="BA56"/>
  <c r="AY56"/>
  <c r="AX56"/>
  <c r="AW56"/>
  <c r="AV56"/>
  <c r="AU56"/>
  <c r="AT56"/>
  <c r="AS56"/>
  <c r="AR56"/>
  <c r="AQ56"/>
  <c r="AP56"/>
  <c r="AO56"/>
  <c r="M56" s="1"/>
  <c r="I56" s="1"/>
  <c r="F56" s="1"/>
  <c r="E56" s="1"/>
  <c r="BK55"/>
  <c r="BJ55"/>
  <c r="BI55"/>
  <c r="BH55"/>
  <c r="BG55"/>
  <c r="BF55"/>
  <c r="BE55"/>
  <c r="BD55"/>
  <c r="BC55"/>
  <c r="BB55"/>
  <c r="BA55"/>
  <c r="BL55" s="1"/>
  <c r="AY55"/>
  <c r="AX55"/>
  <c r="AW55"/>
  <c r="AV55"/>
  <c r="AU55"/>
  <c r="AT55"/>
  <c r="AS55"/>
  <c r="AR55"/>
  <c r="M55" s="1"/>
  <c r="I55" s="1"/>
  <c r="F55" s="1"/>
  <c r="E55" s="1"/>
  <c r="AQ55"/>
  <c r="AP55"/>
  <c r="AO55"/>
  <c r="BK54"/>
  <c r="BJ54"/>
  <c r="BI54"/>
  <c r="BH54"/>
  <c r="BG54"/>
  <c r="BF54"/>
  <c r="BE54"/>
  <c r="BD54"/>
  <c r="BC54"/>
  <c r="BB54"/>
  <c r="BA54"/>
  <c r="BL54" s="1"/>
  <c r="AY54"/>
  <c r="AX54"/>
  <c r="AW54"/>
  <c r="AV54"/>
  <c r="AU54"/>
  <c r="AT54"/>
  <c r="AS54"/>
  <c r="AR54"/>
  <c r="AQ54"/>
  <c r="AP54"/>
  <c r="AO54"/>
  <c r="AM54"/>
  <c r="M54"/>
  <c r="I54" s="1"/>
  <c r="F54" s="1"/>
  <c r="E54" s="1"/>
  <c r="BK53"/>
  <c r="BJ53"/>
  <c r="BI53"/>
  <c r="BH53"/>
  <c r="BG53"/>
  <c r="BF53"/>
  <c r="BE53"/>
  <c r="BD53"/>
  <c r="BL53" s="1"/>
  <c r="BC53"/>
  <c r="BB53"/>
  <c r="BA53"/>
  <c r="AY53"/>
  <c r="AX53"/>
  <c r="AW53"/>
  <c r="AV53"/>
  <c r="AU53"/>
  <c r="AT53"/>
  <c r="AS53"/>
  <c r="AR53"/>
  <c r="AQ53"/>
  <c r="M53" s="1"/>
  <c r="I53" s="1"/>
  <c r="F53" s="1"/>
  <c r="E53" s="1"/>
  <c r="AP53"/>
  <c r="AO53"/>
  <c r="AM53"/>
  <c r="BK52"/>
  <c r="BJ52"/>
  <c r="BI52"/>
  <c r="BH52"/>
  <c r="BG52"/>
  <c r="BF52"/>
  <c r="BE52"/>
  <c r="BD52"/>
  <c r="BC52"/>
  <c r="BB52"/>
  <c r="BA52"/>
  <c r="BL52" s="1"/>
  <c r="AY52"/>
  <c r="AX52"/>
  <c r="AW52"/>
  <c r="AV52"/>
  <c r="AU52"/>
  <c r="AT52"/>
  <c r="AS52"/>
  <c r="AR52"/>
  <c r="AQ52"/>
  <c r="AP52"/>
  <c r="AO52"/>
  <c r="AM52"/>
  <c r="M52"/>
  <c r="I52" s="1"/>
  <c r="F52" s="1"/>
  <c r="E52" s="1"/>
  <c r="BK51"/>
  <c r="BJ51"/>
  <c r="BI51"/>
  <c r="BH51"/>
  <c r="BG51"/>
  <c r="BF51"/>
  <c r="BE51"/>
  <c r="BD51"/>
  <c r="BL51" s="1"/>
  <c r="BC51"/>
  <c r="BB51"/>
  <c r="BA51"/>
  <c r="AY51"/>
  <c r="AX51"/>
  <c r="AW51"/>
  <c r="AV51"/>
  <c r="AU51"/>
  <c r="AT51"/>
  <c r="AS51"/>
  <c r="AR51"/>
  <c r="AQ51"/>
  <c r="M51" s="1"/>
  <c r="I51" s="1"/>
  <c r="F51" s="1"/>
  <c r="E51" s="1"/>
  <c r="AP51"/>
  <c r="AO51"/>
  <c r="AM51"/>
  <c r="BK50"/>
  <c r="BJ50"/>
  <c r="BI50"/>
  <c r="BH50"/>
  <c r="BG50"/>
  <c r="BF50"/>
  <c r="BE50"/>
  <c r="BD50"/>
  <c r="BC50"/>
  <c r="BB50"/>
  <c r="BA50"/>
  <c r="BL50" s="1"/>
  <c r="AY50"/>
  <c r="AX50"/>
  <c r="AW50"/>
  <c r="AV50"/>
  <c r="AU50"/>
  <c r="AT50"/>
  <c r="AS50"/>
  <c r="AR50"/>
  <c r="AQ50"/>
  <c r="AP50"/>
  <c r="AO50"/>
  <c r="AM50"/>
  <c r="M50"/>
  <c r="I50" s="1"/>
  <c r="F50" s="1"/>
  <c r="E50" s="1"/>
  <c r="BK49"/>
  <c r="BJ49"/>
  <c r="BI49"/>
  <c r="BH49"/>
  <c r="BG49"/>
  <c r="BF49"/>
  <c r="BE49"/>
  <c r="BD49"/>
  <c r="BL49" s="1"/>
  <c r="BC49"/>
  <c r="BB49"/>
  <c r="BA49"/>
  <c r="AY49"/>
  <c r="AX49"/>
  <c r="AW49"/>
  <c r="AV49"/>
  <c r="AU49"/>
  <c r="AT49"/>
  <c r="AS49"/>
  <c r="AR49"/>
  <c r="AQ49"/>
  <c r="AP49"/>
  <c r="M49" s="1"/>
  <c r="I49" s="1"/>
  <c r="F49" s="1"/>
  <c r="E49" s="1"/>
  <c r="AO49"/>
  <c r="AM49"/>
  <c r="BK48"/>
  <c r="BJ48"/>
  <c r="BI48"/>
  <c r="BH48"/>
  <c r="BG48"/>
  <c r="BF48"/>
  <c r="BE48"/>
  <c r="BD48"/>
  <c r="BC48"/>
  <c r="BB48"/>
  <c r="BA48"/>
  <c r="BL48" s="1"/>
  <c r="AY48"/>
  <c r="AX48"/>
  <c r="AW48"/>
  <c r="AV48"/>
  <c r="AU48"/>
  <c r="AT48"/>
  <c r="AS48"/>
  <c r="AR48"/>
  <c r="AQ48"/>
  <c r="AP48"/>
  <c r="AO48"/>
  <c r="AM48"/>
  <c r="M48"/>
  <c r="I48" s="1"/>
  <c r="F48" s="1"/>
  <c r="E48" s="1"/>
  <c r="BK47"/>
  <c r="BJ47"/>
  <c r="BI47"/>
  <c r="BH47"/>
  <c r="BG47"/>
  <c r="BF47"/>
  <c r="BE47"/>
  <c r="BD47"/>
  <c r="BL47" s="1"/>
  <c r="BC47"/>
  <c r="BB47"/>
  <c r="BA47"/>
  <c r="AY47"/>
  <c r="AX47"/>
  <c r="AW47"/>
  <c r="AV47"/>
  <c r="AU47"/>
  <c r="AT47"/>
  <c r="AS47"/>
  <c r="AR47"/>
  <c r="AQ47"/>
  <c r="AP47"/>
  <c r="M47" s="1"/>
  <c r="I47" s="1"/>
  <c r="F47" s="1"/>
  <c r="E47" s="1"/>
  <c r="AO47"/>
  <c r="AM47"/>
  <c r="BK46"/>
  <c r="BJ46"/>
  <c r="BI46"/>
  <c r="BH46"/>
  <c r="BG46"/>
  <c r="BF46"/>
  <c r="BE46"/>
  <c r="BD46"/>
  <c r="BC46"/>
  <c r="BB46"/>
  <c r="BA46"/>
  <c r="BL46" s="1"/>
  <c r="AY46"/>
  <c r="AX46"/>
  <c r="AW46"/>
  <c r="AV46"/>
  <c r="AU46"/>
  <c r="AT46"/>
  <c r="AS46"/>
  <c r="AR46"/>
  <c r="AQ46"/>
  <c r="AP46"/>
  <c r="AO46"/>
  <c r="AM46"/>
  <c r="M46"/>
  <c r="I46" s="1"/>
  <c r="F46" s="1"/>
  <c r="E46" s="1"/>
  <c r="BK45"/>
  <c r="BJ45"/>
  <c r="BI45"/>
  <c r="BH45"/>
  <c r="BG45"/>
  <c r="BF45"/>
  <c r="BE45"/>
  <c r="BD45"/>
  <c r="BL45" s="1"/>
  <c r="BC45"/>
  <c r="BB45"/>
  <c r="BA45"/>
  <c r="AY45"/>
  <c r="AX45"/>
  <c r="AW45"/>
  <c r="AV45"/>
  <c r="AU45"/>
  <c r="AT45"/>
  <c r="AS45"/>
  <c r="AR45"/>
  <c r="AQ45"/>
  <c r="AP45"/>
  <c r="M45" s="1"/>
  <c r="I45" s="1"/>
  <c r="F45" s="1"/>
  <c r="E45" s="1"/>
  <c r="AO45"/>
  <c r="AM45"/>
  <c r="BK44"/>
  <c r="BJ44"/>
  <c r="BI44"/>
  <c r="BH44"/>
  <c r="BG44"/>
  <c r="BF44"/>
  <c r="BE44"/>
  <c r="BD44"/>
  <c r="BC44"/>
  <c r="BB44"/>
  <c r="BA44"/>
  <c r="BL44" s="1"/>
  <c r="AY44"/>
  <c r="AX44"/>
  <c r="AW44"/>
  <c r="AV44"/>
  <c r="AU44"/>
  <c r="AT44"/>
  <c r="AS44"/>
  <c r="AR44"/>
  <c r="AQ44"/>
  <c r="AP44"/>
  <c r="AO44"/>
  <c r="AM44"/>
  <c r="M44"/>
  <c r="I44" s="1"/>
  <c r="F44" s="1"/>
  <c r="E44" s="1"/>
  <c r="BK43"/>
  <c r="BJ43"/>
  <c r="BI43"/>
  <c r="BH43"/>
  <c r="BG43"/>
  <c r="BF43"/>
  <c r="BE43"/>
  <c r="BD43"/>
  <c r="BL43" s="1"/>
  <c r="BC43"/>
  <c r="BB43"/>
  <c r="BA43"/>
  <c r="AY43"/>
  <c r="AX43"/>
  <c r="AW43"/>
  <c r="AV43"/>
  <c r="AU43"/>
  <c r="AT43"/>
  <c r="AS43"/>
  <c r="AR43"/>
  <c r="AQ43"/>
  <c r="AP43"/>
  <c r="M43" s="1"/>
  <c r="I43" s="1"/>
  <c r="F43" s="1"/>
  <c r="E43" s="1"/>
  <c r="AO43"/>
  <c r="AM43"/>
  <c r="BK42"/>
  <c r="BJ42"/>
  <c r="BI42"/>
  <c r="BH42"/>
  <c r="BG42"/>
  <c r="BF42"/>
  <c r="BE42"/>
  <c r="BD42"/>
  <c r="BC42"/>
  <c r="BB42"/>
  <c r="BA42"/>
  <c r="BL42" s="1"/>
  <c r="AY42"/>
  <c r="AX42"/>
  <c r="AW42"/>
  <c r="AV42"/>
  <c r="AU42"/>
  <c r="AT42"/>
  <c r="AS42"/>
  <c r="AR42"/>
  <c r="AQ42"/>
  <c r="AP42"/>
  <c r="AO42"/>
  <c r="AM42"/>
  <c r="M42"/>
  <c r="I42" s="1"/>
  <c r="F42" s="1"/>
  <c r="E42" s="1"/>
  <c r="BK41"/>
  <c r="BJ41"/>
  <c r="BI41"/>
  <c r="BH41"/>
  <c r="BG41"/>
  <c r="BF41"/>
  <c r="BE41"/>
  <c r="BD41"/>
  <c r="BL41" s="1"/>
  <c r="BC41"/>
  <c r="BB41"/>
  <c r="BA41"/>
  <c r="AY41"/>
  <c r="AX41"/>
  <c r="AW41"/>
  <c r="AV41"/>
  <c r="AU41"/>
  <c r="AT41"/>
  <c r="AS41"/>
  <c r="AR41"/>
  <c r="AQ41"/>
  <c r="AP41"/>
  <c r="M41" s="1"/>
  <c r="I41" s="1"/>
  <c r="F41" s="1"/>
  <c r="E41" s="1"/>
  <c r="AO41"/>
  <c r="AM41"/>
  <c r="BK40"/>
  <c r="BJ40"/>
  <c r="BI40"/>
  <c r="BH40"/>
  <c r="BG40"/>
  <c r="BF40"/>
  <c r="BE40"/>
  <c r="BD40"/>
  <c r="BC40"/>
  <c r="BB40"/>
  <c r="BA40"/>
  <c r="BL40" s="1"/>
  <c r="AY40"/>
  <c r="AX40"/>
  <c r="AW40"/>
  <c r="AV40"/>
  <c r="AU40"/>
  <c r="AT40"/>
  <c r="AS40"/>
  <c r="AR40"/>
  <c r="AQ40"/>
  <c r="AP40"/>
  <c r="AO40"/>
  <c r="AM40"/>
  <c r="M40"/>
  <c r="I40" s="1"/>
  <c r="F40" s="1"/>
  <c r="E40" s="1"/>
  <c r="BK39"/>
  <c r="BJ39"/>
  <c r="BI39"/>
  <c r="BH39"/>
  <c r="BG39"/>
  <c r="BF39"/>
  <c r="BE39"/>
  <c r="BD39"/>
  <c r="BL39" s="1"/>
  <c r="BC39"/>
  <c r="BB39"/>
  <c r="BA39"/>
  <c r="AY39"/>
  <c r="AX39"/>
  <c r="AW39"/>
  <c r="AV39"/>
  <c r="AU39"/>
  <c r="AT39"/>
  <c r="AS39"/>
  <c r="AR39"/>
  <c r="AQ39"/>
  <c r="AP39"/>
  <c r="M39" s="1"/>
  <c r="I39" s="1"/>
  <c r="F39" s="1"/>
  <c r="E39" s="1"/>
  <c r="AO39"/>
  <c r="AM39"/>
  <c r="BK38"/>
  <c r="BJ38"/>
  <c r="BI38"/>
  <c r="BH38"/>
  <c r="BG38"/>
  <c r="BF38"/>
  <c r="BE38"/>
  <c r="BD38"/>
  <c r="BC38"/>
  <c r="BB38"/>
  <c r="BA38"/>
  <c r="BL38" s="1"/>
  <c r="AY38"/>
  <c r="AX38"/>
  <c r="AW38"/>
  <c r="AV38"/>
  <c r="AU38"/>
  <c r="AT38"/>
  <c r="AS38"/>
  <c r="AR38"/>
  <c r="AQ38"/>
  <c r="AP38"/>
  <c r="AO38"/>
  <c r="AM38"/>
  <c r="M38"/>
  <c r="I38" s="1"/>
  <c r="F38" s="1"/>
  <c r="E38" s="1"/>
  <c r="BK37"/>
  <c r="BJ37"/>
  <c r="BI37"/>
  <c r="BH37"/>
  <c r="BG37"/>
  <c r="BF37"/>
  <c r="BE37"/>
  <c r="BD37"/>
  <c r="BL37" s="1"/>
  <c r="BC37"/>
  <c r="BB37"/>
  <c r="BA37"/>
  <c r="AY37"/>
  <c r="AX37"/>
  <c r="AW37"/>
  <c r="AV37"/>
  <c r="AU37"/>
  <c r="AT37"/>
  <c r="AS37"/>
  <c r="AR37"/>
  <c r="AQ37"/>
  <c r="AP37"/>
  <c r="M37" s="1"/>
  <c r="I37" s="1"/>
  <c r="F37" s="1"/>
  <c r="E37" s="1"/>
  <c r="AO37"/>
  <c r="AM37"/>
  <c r="BK36"/>
  <c r="BJ36"/>
  <c r="BI36"/>
  <c r="BH36"/>
  <c r="BG36"/>
  <c r="BF36"/>
  <c r="BE36"/>
  <c r="BD36"/>
  <c r="BC36"/>
  <c r="BB36"/>
  <c r="BA36"/>
  <c r="BL36" s="1"/>
  <c r="AY36"/>
  <c r="AX36"/>
  <c r="AW36"/>
  <c r="AV36"/>
  <c r="AU36"/>
  <c r="AT36"/>
  <c r="AS36"/>
  <c r="AR36"/>
  <c r="AQ36"/>
  <c r="AP36"/>
  <c r="AO36"/>
  <c r="AM36"/>
  <c r="M36"/>
  <c r="I36" s="1"/>
  <c r="F36" s="1"/>
  <c r="E36" s="1"/>
  <c r="BK35"/>
  <c r="BJ35"/>
  <c r="BI35"/>
  <c r="BH35"/>
  <c r="BG35"/>
  <c r="BF35"/>
  <c r="BE35"/>
  <c r="BD35"/>
  <c r="BL35" s="1"/>
  <c r="BC35"/>
  <c r="BB35"/>
  <c r="BA35"/>
  <c r="AY35"/>
  <c r="AX35"/>
  <c r="AW35"/>
  <c r="AV35"/>
  <c r="AU35"/>
  <c r="AT35"/>
  <c r="AS35"/>
  <c r="AR35"/>
  <c r="AQ35"/>
  <c r="AP35"/>
  <c r="M35" s="1"/>
  <c r="I35" s="1"/>
  <c r="F35" s="1"/>
  <c r="E35" s="1"/>
  <c r="AO35"/>
  <c r="AM35"/>
  <c r="BK34"/>
  <c r="BJ34"/>
  <c r="BI34"/>
  <c r="BH34"/>
  <c r="BG34"/>
  <c r="BF34"/>
  <c r="BE34"/>
  <c r="BD34"/>
  <c r="BC34"/>
  <c r="BB34"/>
  <c r="BA34"/>
  <c r="BL34" s="1"/>
  <c r="AY34"/>
  <c r="AX34"/>
  <c r="AW34"/>
  <c r="AV34"/>
  <c r="AU34"/>
  <c r="AT34"/>
  <c r="AS34"/>
  <c r="AR34"/>
  <c r="AQ34"/>
  <c r="AP34"/>
  <c r="AO34"/>
  <c r="AM34"/>
  <c r="M34"/>
  <c r="I34" s="1"/>
  <c r="F34" s="1"/>
  <c r="E34" s="1"/>
  <c r="BK33"/>
  <c r="BJ33"/>
  <c r="BI33"/>
  <c r="BH33"/>
  <c r="BG33"/>
  <c r="BF33"/>
  <c r="BE33"/>
  <c r="BD33"/>
  <c r="BL33" s="1"/>
  <c r="BC33"/>
  <c r="BB33"/>
  <c r="BA33"/>
  <c r="AY33"/>
  <c r="AX33"/>
  <c r="AW33"/>
  <c r="AV33"/>
  <c r="AU33"/>
  <c r="AT33"/>
  <c r="AS33"/>
  <c r="AR33"/>
  <c r="AQ33"/>
  <c r="AP33"/>
  <c r="M33" s="1"/>
  <c r="I33" s="1"/>
  <c r="F33" s="1"/>
  <c r="E33" s="1"/>
  <c r="AO33"/>
  <c r="AM33"/>
  <c r="BK32"/>
  <c r="BJ32"/>
  <c r="BI32"/>
  <c r="BH32"/>
  <c r="BG32"/>
  <c r="BF32"/>
  <c r="BE32"/>
  <c r="BD32"/>
  <c r="BC32"/>
  <c r="BB32"/>
  <c r="BA32"/>
  <c r="BL32" s="1"/>
  <c r="AY32"/>
  <c r="AX32"/>
  <c r="AW32"/>
  <c r="AV32"/>
  <c r="AU32"/>
  <c r="AT32"/>
  <c r="AS32"/>
  <c r="AR32"/>
  <c r="AQ32"/>
  <c r="AP32"/>
  <c r="AO32"/>
  <c r="AM32"/>
  <c r="M32"/>
  <c r="I32" s="1"/>
  <c r="F32" s="1"/>
  <c r="E32" s="1"/>
  <c r="BK31"/>
  <c r="BJ31"/>
  <c r="BI31"/>
  <c r="BH31"/>
  <c r="BG31"/>
  <c r="BF31"/>
  <c r="BE31"/>
  <c r="BD31"/>
  <c r="BL31" s="1"/>
  <c r="BC31"/>
  <c r="BB31"/>
  <c r="BA31"/>
  <c r="AY31"/>
  <c r="AX31"/>
  <c r="AW31"/>
  <c r="AV31"/>
  <c r="AU31"/>
  <c r="AT31"/>
  <c r="AS31"/>
  <c r="AR31"/>
  <c r="AQ31"/>
  <c r="AP31"/>
  <c r="M31" s="1"/>
  <c r="I31" s="1"/>
  <c r="F31" s="1"/>
  <c r="E31" s="1"/>
  <c r="AO31"/>
  <c r="AM31"/>
  <c r="BK30"/>
  <c r="BJ30"/>
  <c r="BI30"/>
  <c r="BH30"/>
  <c r="BG30"/>
  <c r="BF30"/>
  <c r="BE30"/>
  <c r="BD30"/>
  <c r="BC30"/>
  <c r="BB30"/>
  <c r="BA30"/>
  <c r="BL30" s="1"/>
  <c r="AY30"/>
  <c r="AX30"/>
  <c r="AW30"/>
  <c r="AV30"/>
  <c r="AU30"/>
  <c r="AT30"/>
  <c r="AS30"/>
  <c r="AR30"/>
  <c r="AQ30"/>
  <c r="AP30"/>
  <c r="AO30"/>
  <c r="AM30"/>
  <c r="M30"/>
  <c r="I30" s="1"/>
  <c r="F30" s="1"/>
  <c r="E30" s="1"/>
  <c r="BK29"/>
  <c r="BJ29"/>
  <c r="BI29"/>
  <c r="BH29"/>
  <c r="BG29"/>
  <c r="BF29"/>
  <c r="BE29"/>
  <c r="BD29"/>
  <c r="BL29" s="1"/>
  <c r="BC29"/>
  <c r="BB29"/>
  <c r="BA29"/>
  <c r="AY29"/>
  <c r="AX29"/>
  <c r="AW29"/>
  <c r="AV29"/>
  <c r="AU29"/>
  <c r="AT29"/>
  <c r="AS29"/>
  <c r="AR29"/>
  <c r="AQ29"/>
  <c r="AP29"/>
  <c r="M29" s="1"/>
  <c r="I29" s="1"/>
  <c r="F29" s="1"/>
  <c r="E29" s="1"/>
  <c r="AO29"/>
  <c r="AM29"/>
  <c r="BK28"/>
  <c r="BJ28"/>
  <c r="BI28"/>
  <c r="BH28"/>
  <c r="BG28"/>
  <c r="BF28"/>
  <c r="BE28"/>
  <c r="BD28"/>
  <c r="BC28"/>
  <c r="BB28"/>
  <c r="BA28"/>
  <c r="BL28" s="1"/>
  <c r="AY28"/>
  <c r="AX28"/>
  <c r="AW28"/>
  <c r="AV28"/>
  <c r="AU28"/>
  <c r="AT28"/>
  <c r="AS28"/>
  <c r="AR28"/>
  <c r="AQ28"/>
  <c r="AP28"/>
  <c r="AO28"/>
  <c r="AM28"/>
  <c r="M28"/>
  <c r="I28" s="1"/>
  <c r="F28" s="1"/>
  <c r="E28" s="1"/>
  <c r="BK27"/>
  <c r="BJ27"/>
  <c r="BI27"/>
  <c r="BH27"/>
  <c r="BG27"/>
  <c r="BF27"/>
  <c r="BE27"/>
  <c r="BD27"/>
  <c r="BL27" s="1"/>
  <c r="BC27"/>
  <c r="BB27"/>
  <c r="BA27"/>
  <c r="AY27"/>
  <c r="AX27"/>
  <c r="AW27"/>
  <c r="AV27"/>
  <c r="AU27"/>
  <c r="AT27"/>
  <c r="AS27"/>
  <c r="AR27"/>
  <c r="AQ27"/>
  <c r="AP27"/>
  <c r="M27" s="1"/>
  <c r="I27" s="1"/>
  <c r="F27" s="1"/>
  <c r="E27" s="1"/>
  <c r="AO27"/>
  <c r="AM27"/>
  <c r="BK26"/>
  <c r="BJ26"/>
  <c r="BI26"/>
  <c r="BH26"/>
  <c r="BG26"/>
  <c r="BF26"/>
  <c r="BE26"/>
  <c r="BD26"/>
  <c r="BC26"/>
  <c r="BB26"/>
  <c r="BA26"/>
  <c r="BL26" s="1"/>
  <c r="AY26"/>
  <c r="AX26"/>
  <c r="AW26"/>
  <c r="AV26"/>
  <c r="AU26"/>
  <c r="AT26"/>
  <c r="AS26"/>
  <c r="AR26"/>
  <c r="AQ26"/>
  <c r="AP26"/>
  <c r="AO26"/>
  <c r="AM26"/>
  <c r="M26"/>
  <c r="I26" s="1"/>
  <c r="F26" s="1"/>
  <c r="E26" s="1"/>
  <c r="BK25"/>
  <c r="BJ25"/>
  <c r="BI25"/>
  <c r="BH25"/>
  <c r="BG25"/>
  <c r="BF25"/>
  <c r="BE25"/>
  <c r="BD25"/>
  <c r="BL25" s="1"/>
  <c r="BC25"/>
  <c r="BB25"/>
  <c r="BA25"/>
  <c r="AY25"/>
  <c r="AX25"/>
  <c r="AW25"/>
  <c r="AV25"/>
  <c r="AU25"/>
  <c r="AT25"/>
  <c r="AS25"/>
  <c r="AR25"/>
  <c r="AQ25"/>
  <c r="AP25"/>
  <c r="M25" s="1"/>
  <c r="I25" s="1"/>
  <c r="F25" s="1"/>
  <c r="E25" s="1"/>
  <c r="AO25"/>
  <c r="AM25"/>
  <c r="BK24"/>
  <c r="BJ24"/>
  <c r="BI24"/>
  <c r="BH24"/>
  <c r="BG24"/>
  <c r="BF24"/>
  <c r="BE24"/>
  <c r="BD24"/>
  <c r="BC24"/>
  <c r="BB24"/>
  <c r="BA24"/>
  <c r="BL24" s="1"/>
  <c r="AY24"/>
  <c r="AX24"/>
  <c r="AW24"/>
  <c r="AV24"/>
  <c r="AU24"/>
  <c r="AT24"/>
  <c r="AS24"/>
  <c r="AR24"/>
  <c r="AQ24"/>
  <c r="AP24"/>
  <c r="AO24"/>
  <c r="AM24"/>
  <c r="M24"/>
  <c r="I24" s="1"/>
  <c r="F24" s="1"/>
  <c r="E24" s="1"/>
  <c r="BK23"/>
  <c r="BJ23"/>
  <c r="BI23"/>
  <c r="BH23"/>
  <c r="BG23"/>
  <c r="BF23"/>
  <c r="BE23"/>
  <c r="BD23"/>
  <c r="BL23" s="1"/>
  <c r="BC23"/>
  <c r="BB23"/>
  <c r="BA23"/>
  <c r="AY23"/>
  <c r="AX23"/>
  <c r="AW23"/>
  <c r="AV23"/>
  <c r="AU23"/>
  <c r="AT23"/>
  <c r="AS23"/>
  <c r="AR23"/>
  <c r="AQ23"/>
  <c r="AP23"/>
  <c r="M23" s="1"/>
  <c r="I23" s="1"/>
  <c r="F23" s="1"/>
  <c r="E23" s="1"/>
  <c r="AO23"/>
  <c r="AM23"/>
  <c r="BK22"/>
  <c r="BJ22"/>
  <c r="BI22"/>
  <c r="BH22"/>
  <c r="BG22"/>
  <c r="BF22"/>
  <c r="BE22"/>
  <c r="BD22"/>
  <c r="BC22"/>
  <c r="BB22"/>
  <c r="BA22"/>
  <c r="BL22" s="1"/>
  <c r="AY22"/>
  <c r="AX22"/>
  <c r="AW22"/>
  <c r="AV22"/>
  <c r="AU22"/>
  <c r="AT22"/>
  <c r="AS22"/>
  <c r="AR22"/>
  <c r="AQ22"/>
  <c r="AP22"/>
  <c r="AO22"/>
  <c r="AM22"/>
  <c r="M22"/>
  <c r="I22" s="1"/>
  <c r="F22" s="1"/>
  <c r="E22" s="1"/>
  <c r="BK21"/>
  <c r="BJ21"/>
  <c r="BI21"/>
  <c r="BH21"/>
  <c r="BG21"/>
  <c r="BF21"/>
  <c r="BE21"/>
  <c r="BD21"/>
  <c r="BL21" s="1"/>
  <c r="BC21"/>
  <c r="BB21"/>
  <c r="BA21"/>
  <c r="AY21"/>
  <c r="AX21"/>
  <c r="AW21"/>
  <c r="AV21"/>
  <c r="AU21"/>
  <c r="AT21"/>
  <c r="AS21"/>
  <c r="AR21"/>
  <c r="AQ21"/>
  <c r="AP21"/>
  <c r="M21" s="1"/>
  <c r="I21" s="1"/>
  <c r="F21" s="1"/>
  <c r="E21" s="1"/>
  <c r="AO21"/>
  <c r="AM21"/>
  <c r="BK20"/>
  <c r="BJ20"/>
  <c r="BI20"/>
  <c r="BH20"/>
  <c r="BG20"/>
  <c r="BF20"/>
  <c r="BE20"/>
  <c r="BD20"/>
  <c r="BC20"/>
  <c r="BB20"/>
  <c r="BA20"/>
  <c r="BL20" s="1"/>
  <c r="AY20"/>
  <c r="AX20"/>
  <c r="AW20"/>
  <c r="AV20"/>
  <c r="AU20"/>
  <c r="AT20"/>
  <c r="AS20"/>
  <c r="AR20"/>
  <c r="AQ20"/>
  <c r="AP20"/>
  <c r="AO20"/>
  <c r="AM20"/>
  <c r="M20"/>
  <c r="I20" s="1"/>
  <c r="F20" s="1"/>
  <c r="E20" s="1"/>
  <c r="BK19"/>
  <c r="BJ19"/>
  <c r="BI19"/>
  <c r="BH19"/>
  <c r="BG19"/>
  <c r="BF19"/>
  <c r="BE19"/>
  <c r="BD19"/>
  <c r="BL19" s="1"/>
  <c r="BC19"/>
  <c r="BB19"/>
  <c r="BA19"/>
  <c r="AY19"/>
  <c r="AX19"/>
  <c r="AW19"/>
  <c r="AV19"/>
  <c r="AU19"/>
  <c r="AT19"/>
  <c r="AS19"/>
  <c r="AR19"/>
  <c r="AQ19"/>
  <c r="AP19"/>
  <c r="M19" s="1"/>
  <c r="I19" s="1"/>
  <c r="F19" s="1"/>
  <c r="E19" s="1"/>
  <c r="AO19"/>
  <c r="AM19"/>
  <c r="BK18"/>
  <c r="BJ18"/>
  <c r="BI18"/>
  <c r="BH18"/>
  <c r="BG18"/>
  <c r="BF18"/>
  <c r="BE18"/>
  <c r="BD18"/>
  <c r="BC18"/>
  <c r="BB18"/>
  <c r="BA18"/>
  <c r="BL18" s="1"/>
  <c r="AY18"/>
  <c r="AX18"/>
  <c r="AW18"/>
  <c r="AV18"/>
  <c r="AU18"/>
  <c r="AT18"/>
  <c r="AS18"/>
  <c r="AR18"/>
  <c r="AQ18"/>
  <c r="AP18"/>
  <c r="AO18"/>
  <c r="AM18"/>
  <c r="M18"/>
  <c r="I18" s="1"/>
  <c r="F18" s="1"/>
  <c r="E18" s="1"/>
  <c r="BK17"/>
  <c r="BJ17"/>
  <c r="BI17"/>
  <c r="BH17"/>
  <c r="BG17"/>
  <c r="BF17"/>
  <c r="BE17"/>
  <c r="BD17"/>
  <c r="BL17" s="1"/>
  <c r="BC17"/>
  <c r="BB17"/>
  <c r="BA17"/>
  <c r="AY17"/>
  <c r="AX17"/>
  <c r="AW17"/>
  <c r="AV17"/>
  <c r="AU17"/>
  <c r="AT17"/>
  <c r="AS17"/>
  <c r="AR17"/>
  <c r="AQ17"/>
  <c r="AP17"/>
  <c r="M17" s="1"/>
  <c r="I17" s="1"/>
  <c r="F17" s="1"/>
  <c r="E17" s="1"/>
  <c r="AO17"/>
  <c r="AM17"/>
  <c r="BK16"/>
  <c r="BJ16"/>
  <c r="BI16"/>
  <c r="BH16"/>
  <c r="BG16"/>
  <c r="BF16"/>
  <c r="BE16"/>
  <c r="BD16"/>
  <c r="BC16"/>
  <c r="BB16"/>
  <c r="BA16"/>
  <c r="BL16" s="1"/>
  <c r="AY16"/>
  <c r="AX16"/>
  <c r="AW16"/>
  <c r="AV16"/>
  <c r="AU16"/>
  <c r="AT16"/>
  <c r="AS16"/>
  <c r="AR16"/>
  <c r="AQ16"/>
  <c r="AP16"/>
  <c r="AO16"/>
  <c r="AM16"/>
  <c r="M16"/>
  <c r="I16" s="1"/>
  <c r="F16" s="1"/>
  <c r="E16" s="1"/>
  <c r="BK15"/>
  <c r="BJ15"/>
  <c r="BI15"/>
  <c r="BH15"/>
  <c r="BG15"/>
  <c r="BF15"/>
  <c r="BE15"/>
  <c r="BD15"/>
  <c r="BL15" s="1"/>
  <c r="BC15"/>
  <c r="BB15"/>
  <c r="BA15"/>
  <c r="AY15"/>
  <c r="AX15"/>
  <c r="AW15"/>
  <c r="AV15"/>
  <c r="AU15"/>
  <c r="AT15"/>
  <c r="AS15"/>
  <c r="AR15"/>
  <c r="AQ15"/>
  <c r="AP15"/>
  <c r="M15" s="1"/>
  <c r="I15" s="1"/>
  <c r="F15" s="1"/>
  <c r="E15" s="1"/>
  <c r="AO15"/>
  <c r="AM15"/>
  <c r="BK14"/>
  <c r="BJ14"/>
  <c r="BI14"/>
  <c r="BH14"/>
  <c r="BG14"/>
  <c r="BF14"/>
  <c r="BE14"/>
  <c r="BD14"/>
  <c r="BC14"/>
  <c r="BB14"/>
  <c r="BA14"/>
  <c r="BL14" s="1"/>
  <c r="AY14"/>
  <c r="AX14"/>
  <c r="AW14"/>
  <c r="AV14"/>
  <c r="AU14"/>
  <c r="AT14"/>
  <c r="AS14"/>
  <c r="AR14"/>
  <c r="AQ14"/>
  <c r="AP14"/>
  <c r="AO14"/>
  <c r="AM14"/>
  <c r="M14"/>
  <c r="I14" s="1"/>
  <c r="F14" s="1"/>
  <c r="E14" s="1"/>
  <c r="BK13"/>
  <c r="BJ13"/>
  <c r="BI13"/>
  <c r="BH13"/>
  <c r="BG13"/>
  <c r="BF13"/>
  <c r="BE13"/>
  <c r="BD13"/>
  <c r="BL13" s="1"/>
  <c r="BC13"/>
  <c r="BB13"/>
  <c r="BA13"/>
  <c r="AY13"/>
  <c r="AX13"/>
  <c r="AW13"/>
  <c r="AV13"/>
  <c r="AU13"/>
  <c r="AT13"/>
  <c r="AS13"/>
  <c r="AR13"/>
  <c r="AQ13"/>
  <c r="AP13"/>
  <c r="M13" s="1"/>
  <c r="I13" s="1"/>
  <c r="F13" s="1"/>
  <c r="E13" s="1"/>
  <c r="AO13"/>
  <c r="AM13"/>
  <c r="BK12"/>
  <c r="BJ12"/>
  <c r="BI12"/>
  <c r="BH12"/>
  <c r="BG12"/>
  <c r="BF12"/>
  <c r="BE12"/>
  <c r="BD12"/>
  <c r="BC12"/>
  <c r="BB12"/>
  <c r="BA12"/>
  <c r="BL12" s="1"/>
  <c r="AY12"/>
  <c r="AX12"/>
  <c r="AW12"/>
  <c r="AV12"/>
  <c r="AU12"/>
  <c r="AT12"/>
  <c r="AS12"/>
  <c r="AR12"/>
  <c r="AQ12"/>
  <c r="AP12"/>
  <c r="AO12"/>
  <c r="AM12"/>
  <c r="M12"/>
  <c r="I12" s="1"/>
  <c r="F12" s="1"/>
  <c r="E12" s="1"/>
  <c r="BK11"/>
  <c r="BJ11"/>
  <c r="BI11"/>
  <c r="BH11"/>
  <c r="BG11"/>
  <c r="BF11"/>
  <c r="BE11"/>
  <c r="BD11"/>
  <c r="BL11" s="1"/>
  <c r="BC11"/>
  <c r="BB11"/>
  <c r="BA11"/>
  <c r="AY11"/>
  <c r="AX11"/>
  <c r="AW11"/>
  <c r="AV11"/>
  <c r="AU11"/>
  <c r="AT11"/>
  <c r="AS11"/>
  <c r="AR11"/>
  <c r="AQ11"/>
  <c r="AP11"/>
  <c r="M11" s="1"/>
  <c r="I11" s="1"/>
  <c r="F11" s="1"/>
  <c r="E11" s="1"/>
  <c r="AO11"/>
  <c r="AM11"/>
  <c r="BK10"/>
  <c r="BJ10"/>
  <c r="BI10"/>
  <c r="BH10"/>
  <c r="BG10"/>
  <c r="BF10"/>
  <c r="BE10"/>
  <c r="BD10"/>
  <c r="BC10"/>
  <c r="BB10"/>
  <c r="BA10"/>
  <c r="BL10" s="1"/>
  <c r="AY10"/>
  <c r="AX10"/>
  <c r="AW10"/>
  <c r="AV10"/>
  <c r="AU10"/>
  <c r="AT10"/>
  <c r="AS10"/>
  <c r="AR10"/>
  <c r="AQ10"/>
  <c r="AP10"/>
  <c r="AO10"/>
  <c r="AM10"/>
  <c r="M10"/>
  <c r="I10" s="1"/>
  <c r="F10" s="1"/>
  <c r="E10" s="1"/>
  <c r="BK9"/>
  <c r="BJ9"/>
  <c r="BI9"/>
  <c r="BH9"/>
  <c r="BG9"/>
  <c r="BF9"/>
  <c r="BE9"/>
  <c r="BD9"/>
  <c r="BL9" s="1"/>
  <c r="BC9"/>
  <c r="BB9"/>
  <c r="BA9"/>
  <c r="AY9"/>
  <c r="AX9"/>
  <c r="AW9"/>
  <c r="AV9"/>
  <c r="AU9"/>
  <c r="AT9"/>
  <c r="AS9"/>
  <c r="AR9"/>
  <c r="AQ9"/>
  <c r="AP9"/>
  <c r="M9" s="1"/>
  <c r="I9" s="1"/>
  <c r="F9" s="1"/>
  <c r="E9" s="1"/>
  <c r="AO9"/>
  <c r="AM9"/>
  <c r="BK8"/>
  <c r="BJ8"/>
  <c r="BI8"/>
  <c r="BH8"/>
  <c r="BG8"/>
  <c r="BF8"/>
  <c r="BE8"/>
  <c r="BD8"/>
  <c r="BC8"/>
  <c r="BB8"/>
  <c r="BA8"/>
  <c r="BL8" s="1"/>
  <c r="AY8"/>
  <c r="AX8"/>
  <c r="AW8"/>
  <c r="AV8"/>
  <c r="AU8"/>
  <c r="AT8"/>
  <c r="AS8"/>
  <c r="AR8"/>
  <c r="AQ8"/>
  <c r="AP8"/>
  <c r="AO8"/>
  <c r="AM8"/>
  <c r="M8"/>
  <c r="I8" s="1"/>
  <c r="F8" s="1"/>
  <c r="E8" s="1"/>
  <c r="BK7"/>
  <c r="BJ7"/>
  <c r="BI7"/>
  <c r="BH7"/>
  <c r="BG7"/>
  <c r="BF7"/>
  <c r="BE7"/>
  <c r="BD7"/>
  <c r="BL7" s="1"/>
  <c r="BC7"/>
  <c r="BB7"/>
  <c r="BA7"/>
  <c r="AY7"/>
  <c r="AX7"/>
  <c r="AW7"/>
  <c r="AV7"/>
  <c r="AU7"/>
  <c r="AT7"/>
  <c r="AS7"/>
  <c r="AR7"/>
  <c r="AQ7"/>
  <c r="AP7"/>
  <c r="M7" s="1"/>
  <c r="I7" s="1"/>
  <c r="F7" s="1"/>
  <c r="E7" s="1"/>
  <c r="AO7"/>
  <c r="AM7"/>
  <c r="BK6"/>
  <c r="BJ6"/>
  <c r="BI6"/>
  <c r="BH6"/>
  <c r="BG6"/>
  <c r="BF6"/>
  <c r="BE6"/>
  <c r="BD6"/>
  <c r="BC6"/>
  <c r="BB6"/>
  <c r="BA6"/>
  <c r="BL6" s="1"/>
  <c r="AY6"/>
  <c r="AX6"/>
  <c r="AW6"/>
  <c r="AV6"/>
  <c r="AU6"/>
  <c r="AT6"/>
  <c r="AS6"/>
  <c r="AR6"/>
  <c r="AQ6"/>
  <c r="AP6"/>
  <c r="AO6"/>
  <c r="AM6"/>
  <c r="M6"/>
  <c r="I6" s="1"/>
  <c r="F6" s="1"/>
  <c r="E6" s="1"/>
  <c r="BK5"/>
  <c r="BJ5"/>
  <c r="BI5"/>
  <c r="BH5"/>
  <c r="BG5"/>
  <c r="BF5"/>
  <c r="BE5"/>
  <c r="BD5"/>
  <c r="BL5" s="1"/>
  <c r="BC5"/>
  <c r="BB5"/>
  <c r="BA5"/>
  <c r="AY5"/>
  <c r="AX5"/>
  <c r="AW5"/>
  <c r="AV5"/>
  <c r="AU5"/>
  <c r="AT5"/>
  <c r="AS5"/>
  <c r="AR5"/>
  <c r="AQ5"/>
  <c r="AP5"/>
  <c r="M5" s="1"/>
  <c r="I5" s="1"/>
  <c r="F5" s="1"/>
  <c r="E5" s="1"/>
  <c r="AO5"/>
  <c r="AM5"/>
  <c r="L3"/>
  <c r="K3"/>
  <c r="J3"/>
  <c r="H3" s="1"/>
  <c r="I3"/>
  <c r="AX1"/>
  <c r="BM56" s="1"/>
  <c r="AU1"/>
  <c r="AQ1"/>
  <c r="A41" i="5"/>
  <c r="AM40"/>
  <c r="A40"/>
  <c r="AM39"/>
  <c r="BK38"/>
  <c r="BJ38"/>
  <c r="BI38"/>
  <c r="BH38"/>
  <c r="BG38"/>
  <c r="BF38"/>
  <c r="BE38"/>
  <c r="BD38"/>
  <c r="BC38"/>
  <c r="BB38"/>
  <c r="BA38"/>
  <c r="BL38" s="1"/>
  <c r="AY38"/>
  <c r="AX38"/>
  <c r="AW38"/>
  <c r="AV38"/>
  <c r="AU38"/>
  <c r="AT38"/>
  <c r="AS38"/>
  <c r="AR38"/>
  <c r="AQ38"/>
  <c r="AP38"/>
  <c r="AO38"/>
  <c r="AM38"/>
  <c r="M38"/>
  <c r="I38" s="1"/>
  <c r="F38" s="1"/>
  <c r="E38" s="1"/>
  <c r="H38"/>
  <c r="BK37"/>
  <c r="BJ37"/>
  <c r="BI37"/>
  <c r="BH37"/>
  <c r="BG37"/>
  <c r="BF37"/>
  <c r="BE37"/>
  <c r="BD37"/>
  <c r="BL37" s="1"/>
  <c r="BC37"/>
  <c r="BB37"/>
  <c r="BA37"/>
  <c r="AY37"/>
  <c r="AX37"/>
  <c r="AW37"/>
  <c r="AV37"/>
  <c r="AU37"/>
  <c r="AT37"/>
  <c r="AS37"/>
  <c r="AR37"/>
  <c r="AQ37"/>
  <c r="M37" s="1"/>
  <c r="I37" s="1"/>
  <c r="F37" s="1"/>
  <c r="E37" s="1"/>
  <c r="AP37"/>
  <c r="AO37"/>
  <c r="AM37"/>
  <c r="BK36"/>
  <c r="BJ36"/>
  <c r="BI36"/>
  <c r="BH36"/>
  <c r="BG36"/>
  <c r="BF36"/>
  <c r="BE36"/>
  <c r="BD36"/>
  <c r="BC36"/>
  <c r="BB36"/>
  <c r="BA36"/>
  <c r="BL36" s="1"/>
  <c r="AY36"/>
  <c r="AX36"/>
  <c r="AW36"/>
  <c r="AV36"/>
  <c r="AU36"/>
  <c r="AT36"/>
  <c r="AS36"/>
  <c r="AR36"/>
  <c r="AQ36"/>
  <c r="AP36"/>
  <c r="AO36"/>
  <c r="AM36"/>
  <c r="M36"/>
  <c r="I36" s="1"/>
  <c r="F36" s="1"/>
  <c r="E36" s="1"/>
  <c r="BK35"/>
  <c r="BJ35"/>
  <c r="BI35"/>
  <c r="BH35"/>
  <c r="BG35"/>
  <c r="BF35"/>
  <c r="BE35"/>
  <c r="BD35"/>
  <c r="BC35"/>
  <c r="BB35"/>
  <c r="BA35"/>
  <c r="BL35" s="1"/>
  <c r="AY35"/>
  <c r="AX35"/>
  <c r="AW35"/>
  <c r="AV35"/>
  <c r="AU35"/>
  <c r="AT35"/>
  <c r="AS35"/>
  <c r="AR35"/>
  <c r="AQ35"/>
  <c r="AP35"/>
  <c r="AO35"/>
  <c r="AM35"/>
  <c r="M35"/>
  <c r="I35" s="1"/>
  <c r="F35" s="1"/>
  <c r="E35" s="1"/>
  <c r="BK34"/>
  <c r="BJ34"/>
  <c r="BI34"/>
  <c r="BH34"/>
  <c r="BG34"/>
  <c r="BF34"/>
  <c r="BE34"/>
  <c r="BD34"/>
  <c r="BC34"/>
  <c r="BB34"/>
  <c r="BA34"/>
  <c r="BL34" s="1"/>
  <c r="AY34"/>
  <c r="AX34"/>
  <c r="AW34"/>
  <c r="AV34"/>
  <c r="AU34"/>
  <c r="AT34"/>
  <c r="AS34"/>
  <c r="AR34"/>
  <c r="AQ34"/>
  <c r="AP34"/>
  <c r="AO34"/>
  <c r="AM34"/>
  <c r="M34"/>
  <c r="I34" s="1"/>
  <c r="F34" s="1"/>
  <c r="E34" s="1"/>
  <c r="BK33"/>
  <c r="BJ33"/>
  <c r="BI33"/>
  <c r="BH33"/>
  <c r="BG33"/>
  <c r="BF33"/>
  <c r="BE33"/>
  <c r="BD33"/>
  <c r="BC33"/>
  <c r="BB33"/>
  <c r="BL33" s="1"/>
  <c r="BA33"/>
  <c r="AY33"/>
  <c r="AX33"/>
  <c r="AW33"/>
  <c r="AV33"/>
  <c r="AU33"/>
  <c r="AT33"/>
  <c r="AS33"/>
  <c r="AR33"/>
  <c r="AQ33"/>
  <c r="AP33"/>
  <c r="AO33"/>
  <c r="AM33"/>
  <c r="M33"/>
  <c r="I33" s="1"/>
  <c r="F33" s="1"/>
  <c r="E33" s="1"/>
  <c r="BK32"/>
  <c r="BJ32"/>
  <c r="BI32"/>
  <c r="BH32"/>
  <c r="BG32"/>
  <c r="BF32"/>
  <c r="BE32"/>
  <c r="BD32"/>
  <c r="BC32"/>
  <c r="BB32"/>
  <c r="BL32" s="1"/>
  <c r="BA32"/>
  <c r="AY32"/>
  <c r="AX32"/>
  <c r="AW32"/>
  <c r="AV32"/>
  <c r="AU32"/>
  <c r="AT32"/>
  <c r="AS32"/>
  <c r="AR32"/>
  <c r="AQ32"/>
  <c r="M32" s="1"/>
  <c r="I32" s="1"/>
  <c r="F32" s="1"/>
  <c r="E32" s="1"/>
  <c r="AP32"/>
  <c r="AO32"/>
  <c r="AM32"/>
  <c r="BK31"/>
  <c r="BJ31"/>
  <c r="BI31"/>
  <c r="BH31"/>
  <c r="BG31"/>
  <c r="BF31"/>
  <c r="BE31"/>
  <c r="BD31"/>
  <c r="BC31"/>
  <c r="BB31"/>
  <c r="BA31"/>
  <c r="BL31" s="1"/>
  <c r="AY31"/>
  <c r="AX31"/>
  <c r="AW31"/>
  <c r="AV31"/>
  <c r="AU31"/>
  <c r="AT31"/>
  <c r="AS31"/>
  <c r="AR31"/>
  <c r="AQ31"/>
  <c r="AP31"/>
  <c r="AO31"/>
  <c r="AM31"/>
  <c r="M31"/>
  <c r="I31" s="1"/>
  <c r="F31" s="1"/>
  <c r="E31" s="1"/>
  <c r="BK30"/>
  <c r="BJ30"/>
  <c r="BI30"/>
  <c r="BH30"/>
  <c r="BG30"/>
  <c r="BF30"/>
  <c r="BE30"/>
  <c r="BD30"/>
  <c r="BC30"/>
  <c r="BB30"/>
  <c r="BL30" s="1"/>
  <c r="BA30"/>
  <c r="AY30"/>
  <c r="AX30"/>
  <c r="AW30"/>
  <c r="AV30"/>
  <c r="AU30"/>
  <c r="AT30"/>
  <c r="AS30"/>
  <c r="AR30"/>
  <c r="AQ30"/>
  <c r="M30" s="1"/>
  <c r="I30" s="1"/>
  <c r="F30" s="1"/>
  <c r="E30" s="1"/>
  <c r="AP30"/>
  <c r="AO30"/>
  <c r="AM30"/>
  <c r="BK29"/>
  <c r="BJ29"/>
  <c r="BI29"/>
  <c r="BH29"/>
  <c r="BG29"/>
  <c r="BF29"/>
  <c r="BE29"/>
  <c r="BD29"/>
  <c r="BC29"/>
  <c r="BB29"/>
  <c r="BA29"/>
  <c r="BL29" s="1"/>
  <c r="AY29"/>
  <c r="AX29"/>
  <c r="AW29"/>
  <c r="AV29"/>
  <c r="AU29"/>
  <c r="AT29"/>
  <c r="AS29"/>
  <c r="AR29"/>
  <c r="AQ29"/>
  <c r="AP29"/>
  <c r="AO29"/>
  <c r="AM29"/>
  <c r="M29"/>
  <c r="I29" s="1"/>
  <c r="F29" s="1"/>
  <c r="E29" s="1"/>
  <c r="BK28"/>
  <c r="BJ28"/>
  <c r="BI28"/>
  <c r="BH28"/>
  <c r="BG28"/>
  <c r="BF28"/>
  <c r="BE28"/>
  <c r="BD28"/>
  <c r="BC28"/>
  <c r="BB28"/>
  <c r="BL28" s="1"/>
  <c r="BA28"/>
  <c r="AY28"/>
  <c r="AX28"/>
  <c r="AW28"/>
  <c r="AV28"/>
  <c r="AU28"/>
  <c r="AT28"/>
  <c r="AS28"/>
  <c r="AR28"/>
  <c r="AQ28"/>
  <c r="M28" s="1"/>
  <c r="I28" s="1"/>
  <c r="F28" s="1"/>
  <c r="E28" s="1"/>
  <c r="AP28"/>
  <c r="AO28"/>
  <c r="AM28"/>
  <c r="BK27"/>
  <c r="BJ27"/>
  <c r="BI27"/>
  <c r="BH27"/>
  <c r="BG27"/>
  <c r="BF27"/>
  <c r="BE27"/>
  <c r="BD27"/>
  <c r="BC27"/>
  <c r="BB27"/>
  <c r="BA27"/>
  <c r="BL27" s="1"/>
  <c r="AY27"/>
  <c r="AX27"/>
  <c r="AW27"/>
  <c r="AV27"/>
  <c r="AU27"/>
  <c r="AT27"/>
  <c r="AS27"/>
  <c r="AR27"/>
  <c r="AQ27"/>
  <c r="AP27"/>
  <c r="AO27"/>
  <c r="AM27"/>
  <c r="M27"/>
  <c r="I27" s="1"/>
  <c r="F27" s="1"/>
  <c r="E27" s="1"/>
  <c r="BK26"/>
  <c r="BJ26"/>
  <c r="BI26"/>
  <c r="BH26"/>
  <c r="BG26"/>
  <c r="BF26"/>
  <c r="BE26"/>
  <c r="BD26"/>
  <c r="BL26" s="1"/>
  <c r="BC26"/>
  <c r="BB26"/>
  <c r="BA26"/>
  <c r="AY26"/>
  <c r="AX26"/>
  <c r="AW26"/>
  <c r="AV26"/>
  <c r="AU26"/>
  <c r="AT26"/>
  <c r="AS26"/>
  <c r="AR26"/>
  <c r="AQ26"/>
  <c r="M26" s="1"/>
  <c r="I26" s="1"/>
  <c r="F26" s="1"/>
  <c r="E26" s="1"/>
  <c r="AP26"/>
  <c r="AO26"/>
  <c r="AM26"/>
  <c r="BK25"/>
  <c r="BJ25"/>
  <c r="BI25"/>
  <c r="BH25"/>
  <c r="BG25"/>
  <c r="BF25"/>
  <c r="BE25"/>
  <c r="BD25"/>
  <c r="BC25"/>
  <c r="BB25"/>
  <c r="BA25"/>
  <c r="BL25" s="1"/>
  <c r="AY25"/>
  <c r="AX25"/>
  <c r="AW25"/>
  <c r="AV25"/>
  <c r="AU25"/>
  <c r="AT25"/>
  <c r="AS25"/>
  <c r="AR25"/>
  <c r="AQ25"/>
  <c r="AP25"/>
  <c r="AO25"/>
  <c r="AM25"/>
  <c r="M25"/>
  <c r="I25" s="1"/>
  <c r="F25" s="1"/>
  <c r="E25" s="1"/>
  <c r="BK24"/>
  <c r="BJ24"/>
  <c r="BI24"/>
  <c r="BH24"/>
  <c r="BG24"/>
  <c r="BF24"/>
  <c r="BE24"/>
  <c r="BD24"/>
  <c r="BL24" s="1"/>
  <c r="BC24"/>
  <c r="BB24"/>
  <c r="BA24"/>
  <c r="AY24"/>
  <c r="AX24"/>
  <c r="AW24"/>
  <c r="AV24"/>
  <c r="AU24"/>
  <c r="AT24"/>
  <c r="AS24"/>
  <c r="AR24"/>
  <c r="AQ24"/>
  <c r="M24" s="1"/>
  <c r="I24" s="1"/>
  <c r="F24" s="1"/>
  <c r="E24" s="1"/>
  <c r="AP24"/>
  <c r="AO24"/>
  <c r="AM24"/>
  <c r="BK23"/>
  <c r="BJ23"/>
  <c r="BI23"/>
  <c r="BH23"/>
  <c r="BG23"/>
  <c r="BF23"/>
  <c r="BE23"/>
  <c r="BD23"/>
  <c r="BC23"/>
  <c r="BB23"/>
  <c r="BA23"/>
  <c r="BL23" s="1"/>
  <c r="AY23"/>
  <c r="AX23"/>
  <c r="AW23"/>
  <c r="AV23"/>
  <c r="AU23"/>
  <c r="AT23"/>
  <c r="AS23"/>
  <c r="AR23"/>
  <c r="AQ23"/>
  <c r="AP23"/>
  <c r="AO23"/>
  <c r="AM23"/>
  <c r="M23"/>
  <c r="I23" s="1"/>
  <c r="F23" s="1"/>
  <c r="E23" s="1"/>
  <c r="BK22"/>
  <c r="BJ22"/>
  <c r="BI22"/>
  <c r="BH22"/>
  <c r="BG22"/>
  <c r="BF22"/>
  <c r="BE22"/>
  <c r="BD22"/>
  <c r="BL22" s="1"/>
  <c r="BC22"/>
  <c r="BB22"/>
  <c r="BA22"/>
  <c r="AY22"/>
  <c r="AX22"/>
  <c r="AW22"/>
  <c r="AV22"/>
  <c r="AU22"/>
  <c r="AT22"/>
  <c r="AS22"/>
  <c r="AR22"/>
  <c r="AQ22"/>
  <c r="AP22"/>
  <c r="M22" s="1"/>
  <c r="I22" s="1"/>
  <c r="F22" s="1"/>
  <c r="E22" s="1"/>
  <c r="AO22"/>
  <c r="AM22"/>
  <c r="BK21"/>
  <c r="BJ21"/>
  <c r="BI21"/>
  <c r="BH21"/>
  <c r="BG21"/>
  <c r="BF21"/>
  <c r="BE21"/>
  <c r="BD21"/>
  <c r="BC21"/>
  <c r="BB21"/>
  <c r="BA21"/>
  <c r="BL21" s="1"/>
  <c r="AY21"/>
  <c r="AX21"/>
  <c r="AW21"/>
  <c r="AV21"/>
  <c r="AU21"/>
  <c r="AT21"/>
  <c r="AS21"/>
  <c r="AR21"/>
  <c r="AQ21"/>
  <c r="AP21"/>
  <c r="AO21"/>
  <c r="AM21"/>
  <c r="M21"/>
  <c r="I21" s="1"/>
  <c r="F21" s="1"/>
  <c r="E21" s="1"/>
  <c r="BK20"/>
  <c r="BJ20"/>
  <c r="BI20"/>
  <c r="BH20"/>
  <c r="BG20"/>
  <c r="BF20"/>
  <c r="BE20"/>
  <c r="BD20"/>
  <c r="BL20" s="1"/>
  <c r="BC20"/>
  <c r="BB20"/>
  <c r="BA20"/>
  <c r="AY20"/>
  <c r="AX20"/>
  <c r="AW20"/>
  <c r="AV20"/>
  <c r="AU20"/>
  <c r="AT20"/>
  <c r="AS20"/>
  <c r="AR20"/>
  <c r="AQ20"/>
  <c r="M20" s="1"/>
  <c r="I20" s="1"/>
  <c r="F20" s="1"/>
  <c r="E20" s="1"/>
  <c r="AP20"/>
  <c r="AO20"/>
  <c r="AM20"/>
  <c r="BK19"/>
  <c r="BJ19"/>
  <c r="BI19"/>
  <c r="BH19"/>
  <c r="BG19"/>
  <c r="BF19"/>
  <c r="BE19"/>
  <c r="BD19"/>
  <c r="BC19"/>
  <c r="BB19"/>
  <c r="BA19"/>
  <c r="BL19" s="1"/>
  <c r="AY19"/>
  <c r="AX19"/>
  <c r="AW19"/>
  <c r="AV19"/>
  <c r="AU19"/>
  <c r="AT19"/>
  <c r="AS19"/>
  <c r="AR19"/>
  <c r="AQ19"/>
  <c r="AP19"/>
  <c r="AO19"/>
  <c r="AM19"/>
  <c r="M19"/>
  <c r="I19" s="1"/>
  <c r="F19" s="1"/>
  <c r="E19" s="1"/>
  <c r="BK18"/>
  <c r="BJ18"/>
  <c r="BI18"/>
  <c r="BH18"/>
  <c r="BG18"/>
  <c r="BF18"/>
  <c r="BE18"/>
  <c r="BD18"/>
  <c r="BL18" s="1"/>
  <c r="BC18"/>
  <c r="BB18"/>
  <c r="BA18"/>
  <c r="AY18"/>
  <c r="AX18"/>
  <c r="AW18"/>
  <c r="AV18"/>
  <c r="AU18"/>
  <c r="AT18"/>
  <c r="AS18"/>
  <c r="AR18"/>
  <c r="AQ18"/>
  <c r="M18" s="1"/>
  <c r="I18" s="1"/>
  <c r="F18" s="1"/>
  <c r="E18" s="1"/>
  <c r="AP18"/>
  <c r="AO18"/>
  <c r="AM18"/>
  <c r="BK17"/>
  <c r="BJ17"/>
  <c r="BI17"/>
  <c r="BH17"/>
  <c r="BG17"/>
  <c r="BF17"/>
  <c r="BE17"/>
  <c r="BD17"/>
  <c r="BC17"/>
  <c r="BB17"/>
  <c r="BA17"/>
  <c r="BL17" s="1"/>
  <c r="AY17"/>
  <c r="AX17"/>
  <c r="AW17"/>
  <c r="AV17"/>
  <c r="AU17"/>
  <c r="AT17"/>
  <c r="AS17"/>
  <c r="AR17"/>
  <c r="AQ17"/>
  <c r="AP17"/>
  <c r="AO17"/>
  <c r="AM17"/>
  <c r="M17"/>
  <c r="I17" s="1"/>
  <c r="F17" s="1"/>
  <c r="E17" s="1"/>
  <c r="BK16"/>
  <c r="BJ16"/>
  <c r="BI16"/>
  <c r="BH16"/>
  <c r="BG16"/>
  <c r="BF16"/>
  <c r="BE16"/>
  <c r="BD16"/>
  <c r="BL16" s="1"/>
  <c r="BC16"/>
  <c r="BB16"/>
  <c r="BA16"/>
  <c r="AY16"/>
  <c r="AX16"/>
  <c r="AW16"/>
  <c r="AV16"/>
  <c r="AU16"/>
  <c r="AT16"/>
  <c r="AS16"/>
  <c r="AR16"/>
  <c r="AQ16"/>
  <c r="M16" s="1"/>
  <c r="I16" s="1"/>
  <c r="F16" s="1"/>
  <c r="E16" s="1"/>
  <c r="AP16"/>
  <c r="AO16"/>
  <c r="AM16"/>
  <c r="BK15"/>
  <c r="BJ15"/>
  <c r="BI15"/>
  <c r="BH15"/>
  <c r="BG15"/>
  <c r="BF15"/>
  <c r="BE15"/>
  <c r="BD15"/>
  <c r="BC15"/>
  <c r="BB15"/>
  <c r="BA15"/>
  <c r="BL15" s="1"/>
  <c r="AY15"/>
  <c r="AX15"/>
  <c r="AW15"/>
  <c r="AV15"/>
  <c r="AU15"/>
  <c r="AT15"/>
  <c r="AS15"/>
  <c r="AR15"/>
  <c r="AQ15"/>
  <c r="AP15"/>
  <c r="AO15"/>
  <c r="AM15"/>
  <c r="M15"/>
  <c r="I15" s="1"/>
  <c r="F15" s="1"/>
  <c r="E15" s="1"/>
  <c r="BK14"/>
  <c r="BJ14"/>
  <c r="BI14"/>
  <c r="BH14"/>
  <c r="BG14"/>
  <c r="BF14"/>
  <c r="BE14"/>
  <c r="BD14"/>
  <c r="BL14" s="1"/>
  <c r="BC14"/>
  <c r="BB14"/>
  <c r="BA14"/>
  <c r="AY14"/>
  <c r="AX14"/>
  <c r="AW14"/>
  <c r="AV14"/>
  <c r="AU14"/>
  <c r="AT14"/>
  <c r="AS14"/>
  <c r="AR14"/>
  <c r="AQ14"/>
  <c r="M14" s="1"/>
  <c r="I14" s="1"/>
  <c r="F14" s="1"/>
  <c r="E14" s="1"/>
  <c r="AP14"/>
  <c r="AO14"/>
  <c r="AM14"/>
  <c r="BK13"/>
  <c r="BJ13"/>
  <c r="BI13"/>
  <c r="BH13"/>
  <c r="BG13"/>
  <c r="BF13"/>
  <c r="BE13"/>
  <c r="BD13"/>
  <c r="BC13"/>
  <c r="BB13"/>
  <c r="BA13"/>
  <c r="BL13" s="1"/>
  <c r="AY13"/>
  <c r="AX13"/>
  <c r="AW13"/>
  <c r="AV13"/>
  <c r="AU13"/>
  <c r="AT13"/>
  <c r="AS13"/>
  <c r="AR13"/>
  <c r="AQ13"/>
  <c r="AP13"/>
  <c r="AO13"/>
  <c r="AM13"/>
  <c r="M13"/>
  <c r="I13" s="1"/>
  <c r="BK12"/>
  <c r="BJ12"/>
  <c r="BI12"/>
  <c r="BH12"/>
  <c r="BG12"/>
  <c r="BF12"/>
  <c r="BE12"/>
  <c r="BD12"/>
  <c r="BL12" s="1"/>
  <c r="BC12"/>
  <c r="BB12"/>
  <c r="BA12"/>
  <c r="AY12"/>
  <c r="AX12"/>
  <c r="AW12"/>
  <c r="AV12"/>
  <c r="AU12"/>
  <c r="AT12"/>
  <c r="AS12"/>
  <c r="AR12"/>
  <c r="AQ12"/>
  <c r="AP12"/>
  <c r="M12" s="1"/>
  <c r="I12" s="1"/>
  <c r="F12" s="1"/>
  <c r="E12" s="1"/>
  <c r="AO12"/>
  <c r="AM12"/>
  <c r="BK11"/>
  <c r="BJ11"/>
  <c r="BI11"/>
  <c r="BH11"/>
  <c r="BG11"/>
  <c r="BF11"/>
  <c r="BE11"/>
  <c r="BD11"/>
  <c r="BC11"/>
  <c r="BB11"/>
  <c r="BA11"/>
  <c r="BL11" s="1"/>
  <c r="AY11"/>
  <c r="AX11"/>
  <c r="AW11"/>
  <c r="AV11"/>
  <c r="AU11"/>
  <c r="AT11"/>
  <c r="AS11"/>
  <c r="AR11"/>
  <c r="AQ11"/>
  <c r="AP11"/>
  <c r="AO11"/>
  <c r="AM11"/>
  <c r="M11"/>
  <c r="I11" s="1"/>
  <c r="F11" s="1"/>
  <c r="E11" s="1"/>
  <c r="BK10"/>
  <c r="BJ10"/>
  <c r="BI10"/>
  <c r="BH10"/>
  <c r="BG10"/>
  <c r="BF10"/>
  <c r="BE10"/>
  <c r="BD10"/>
  <c r="BL10" s="1"/>
  <c r="BC10"/>
  <c r="BB10"/>
  <c r="BA10"/>
  <c r="AY10"/>
  <c r="AX10"/>
  <c r="AW10"/>
  <c r="AV10"/>
  <c r="AU10"/>
  <c r="AT10"/>
  <c r="AS10"/>
  <c r="AR10"/>
  <c r="AQ10"/>
  <c r="M10" s="1"/>
  <c r="I10" s="1"/>
  <c r="F10" s="1"/>
  <c r="E10" s="1"/>
  <c r="AP10"/>
  <c r="AO10"/>
  <c r="AM10"/>
  <c r="BK9"/>
  <c r="BJ9"/>
  <c r="BI9"/>
  <c r="BH9"/>
  <c r="BG9"/>
  <c r="BF9"/>
  <c r="BE9"/>
  <c r="BD9"/>
  <c r="BC9"/>
  <c r="BB9"/>
  <c r="BA9"/>
  <c r="BL9" s="1"/>
  <c r="AY9"/>
  <c r="AX9"/>
  <c r="AW9"/>
  <c r="AV9"/>
  <c r="AU9"/>
  <c r="AT9"/>
  <c r="AS9"/>
  <c r="AR9"/>
  <c r="AQ9"/>
  <c r="AP9"/>
  <c r="AO9"/>
  <c r="AM9"/>
  <c r="M9"/>
  <c r="I9" s="1"/>
  <c r="F9" s="1"/>
  <c r="E9" s="1"/>
  <c r="BK8"/>
  <c r="BJ8"/>
  <c r="BI8"/>
  <c r="BH8"/>
  <c r="BG8"/>
  <c r="BF8"/>
  <c r="BE8"/>
  <c r="BD8"/>
  <c r="BL8" s="1"/>
  <c r="BC8"/>
  <c r="BB8"/>
  <c r="BA8"/>
  <c r="AY8"/>
  <c r="AX8"/>
  <c r="AW8"/>
  <c r="AV8"/>
  <c r="AU8"/>
  <c r="AT8"/>
  <c r="AS8"/>
  <c r="AR8"/>
  <c r="AQ8"/>
  <c r="M8" s="1"/>
  <c r="I8" s="1"/>
  <c r="F8" s="1"/>
  <c r="E8" s="1"/>
  <c r="AP8"/>
  <c r="AO8"/>
  <c r="AM8"/>
  <c r="BK7"/>
  <c r="BJ7"/>
  <c r="BI7"/>
  <c r="BH7"/>
  <c r="BG7"/>
  <c r="BF7"/>
  <c r="BE7"/>
  <c r="BD7"/>
  <c r="BC7"/>
  <c r="BB7"/>
  <c r="BA7"/>
  <c r="BL7" s="1"/>
  <c r="AY7"/>
  <c r="AX7"/>
  <c r="AW7"/>
  <c r="AV7"/>
  <c r="AU7"/>
  <c r="AT7"/>
  <c r="AS7"/>
  <c r="AR7"/>
  <c r="AQ7"/>
  <c r="AP7"/>
  <c r="AO7"/>
  <c r="AM7"/>
  <c r="M7"/>
  <c r="I7" s="1"/>
  <c r="F7" s="1"/>
  <c r="E7" s="1"/>
  <c r="BK6"/>
  <c r="BJ6"/>
  <c r="BI6"/>
  <c r="BH6"/>
  <c r="BG6"/>
  <c r="BF6"/>
  <c r="BE6"/>
  <c r="BD6"/>
  <c r="BL6" s="1"/>
  <c r="BC6"/>
  <c r="BB6"/>
  <c r="BA6"/>
  <c r="AY6"/>
  <c r="AX6"/>
  <c r="AW6"/>
  <c r="AV6"/>
  <c r="AU6"/>
  <c r="AT6"/>
  <c r="AS6"/>
  <c r="AR6"/>
  <c r="AQ6"/>
  <c r="M6" s="1"/>
  <c r="I6" s="1"/>
  <c r="F6" s="1"/>
  <c r="E6" s="1"/>
  <c r="AP6"/>
  <c r="AO6"/>
  <c r="AM6"/>
  <c r="BK5"/>
  <c r="BJ5"/>
  <c r="BI5"/>
  <c r="BH5"/>
  <c r="BG5"/>
  <c r="BF5"/>
  <c r="BE5"/>
  <c r="BD5"/>
  <c r="BC5"/>
  <c r="BB5"/>
  <c r="BA5"/>
  <c r="BL5" s="1"/>
  <c r="AY5"/>
  <c r="AX5"/>
  <c r="AW5"/>
  <c r="AV5"/>
  <c r="AU5"/>
  <c r="AT5"/>
  <c r="AS5"/>
  <c r="AR5"/>
  <c r="AQ5"/>
  <c r="AP5"/>
  <c r="AO5"/>
  <c r="AM5"/>
  <c r="M5"/>
  <c r="I5" s="1"/>
  <c r="H3"/>
  <c r="H37" s="1"/>
  <c r="AX1"/>
  <c r="BN38" s="1"/>
  <c r="AQ1"/>
  <c r="AU1" s="1"/>
  <c r="AF9" i="1"/>
  <c r="AF10" s="1"/>
  <c r="AF11" s="1"/>
  <c r="AF12" s="1"/>
  <c r="AF13" s="1"/>
  <c r="AF14" s="1"/>
  <c r="AF15" s="1"/>
  <c r="AF16" s="1"/>
  <c r="AF17" s="1"/>
  <c r="AF18" s="1"/>
  <c r="AF19" s="1"/>
  <c r="AF20" s="1"/>
  <c r="AF21" s="1"/>
  <c r="AF22" s="1"/>
  <c r="AF23" s="1"/>
  <c r="AF24" s="1"/>
  <c r="AF25" s="1"/>
  <c r="AF26" s="1"/>
  <c r="AF27" s="1"/>
  <c r="AF28" s="1"/>
  <c r="AF29" s="1"/>
  <c r="AF30" s="1"/>
  <c r="AF31" s="1"/>
  <c r="AF32" s="1"/>
  <c r="AF33" s="1"/>
  <c r="AF34" s="1"/>
  <c r="AF35" s="1"/>
  <c r="AF36" s="1"/>
  <c r="AF37" s="1"/>
  <c r="AF38" s="1"/>
  <c r="AF39" s="1"/>
  <c r="AF40" s="1"/>
  <c r="AF41" s="1"/>
  <c r="AF42" s="1"/>
  <c r="AF43" s="1"/>
  <c r="AF44" s="1"/>
  <c r="AF45" s="1"/>
  <c r="AF46" s="1"/>
  <c r="AF47" s="1"/>
  <c r="AF48" s="1"/>
  <c r="AF49" s="1"/>
  <c r="AF50" s="1"/>
  <c r="AF8"/>
  <c r="AA44"/>
  <c r="Y42"/>
  <c r="X43"/>
  <c r="Y48"/>
  <c r="X11"/>
  <c r="X15"/>
  <c r="AB18"/>
  <c r="X12"/>
  <c r="X42"/>
  <c r="Y47"/>
  <c r="X41"/>
  <c r="Z32"/>
  <c r="X48"/>
  <c r="AB36"/>
  <c r="X36"/>
  <c r="Y14"/>
  <c r="X25"/>
  <c r="X47"/>
  <c r="Y22"/>
  <c r="X32"/>
  <c r="X35"/>
  <c r="X21"/>
  <c r="AB23"/>
  <c r="Y17"/>
  <c r="AB15"/>
  <c r="X20"/>
  <c r="X23"/>
  <c r="Y45"/>
  <c r="Z14"/>
  <c r="X40"/>
  <c r="Y31"/>
  <c r="X31"/>
  <c r="X38"/>
  <c r="Y32"/>
  <c r="AB35"/>
  <c r="Y21"/>
  <c r="X24"/>
  <c r="X28"/>
  <c r="Z11"/>
  <c r="Y11"/>
  <c r="X14"/>
  <c r="X17"/>
  <c r="X22"/>
  <c r="AC13"/>
  <c r="AB13"/>
  <c r="X10"/>
  <c r="X45"/>
  <c r="Y25"/>
  <c r="X33"/>
  <c r="X30"/>
  <c r="Y24"/>
  <c r="X29"/>
  <c r="X7"/>
  <c r="BH12" i="7" l="1"/>
  <c r="L12"/>
  <c r="BH16"/>
  <c r="L16"/>
  <c r="BH6"/>
  <c r="L6"/>
  <c r="BH8"/>
  <c r="L8"/>
  <c r="E47"/>
  <c r="D47" s="1"/>
  <c r="E55"/>
  <c r="D55" s="1"/>
  <c r="BH5"/>
  <c r="L5"/>
  <c r="BH11"/>
  <c r="L11"/>
  <c r="AX47"/>
  <c r="AV45"/>
  <c r="BF35"/>
  <c r="AW34"/>
  <c r="BB33"/>
  <c r="AV49"/>
  <c r="BD37"/>
  <c r="BF23"/>
  <c r="BC32"/>
  <c r="AZ31"/>
  <c r="BA26"/>
  <c r="AV53"/>
  <c r="BC30"/>
  <c r="BA28"/>
  <c r="AY22"/>
  <c r="BJ22" s="1"/>
  <c r="AV57"/>
  <c r="BF47"/>
  <c r="BE32"/>
  <c r="BB31"/>
  <c r="BD25"/>
  <c r="BC66"/>
  <c r="AV67"/>
  <c r="BA46"/>
  <c r="BB21"/>
  <c r="BA64"/>
  <c r="AZ61"/>
  <c r="BE24"/>
  <c r="AY75"/>
  <c r="K40"/>
  <c r="G40" s="1"/>
  <c r="E40" s="1"/>
  <c r="D40" s="1"/>
  <c r="K42"/>
  <c r="G42" s="1"/>
  <c r="E42" s="1"/>
  <c r="D42" s="1"/>
  <c r="BF70"/>
  <c r="BE64"/>
  <c r="BB43"/>
  <c r="BD41"/>
  <c r="K52"/>
  <c r="G52" s="1"/>
  <c r="E52" s="1"/>
  <c r="D52" s="1"/>
  <c r="BF66"/>
  <c r="AX74"/>
  <c r="BA71"/>
  <c r="BB68"/>
  <c r="BE73"/>
  <c r="AY64"/>
  <c r="AZ37"/>
  <c r="BE36"/>
  <c r="AX27"/>
  <c r="AV25"/>
  <c r="BF57"/>
  <c r="BC48"/>
  <c r="K62"/>
  <c r="G62" s="1"/>
  <c r="E62" s="1"/>
  <c r="D62" s="1"/>
  <c r="AV29"/>
  <c r="AZ55"/>
  <c r="BE46"/>
  <c r="E72"/>
  <c r="D72" s="1"/>
  <c r="AZ57"/>
  <c r="BE44"/>
  <c r="BD29"/>
  <c r="AW38"/>
  <c r="BJ38" s="1"/>
  <c r="K75"/>
  <c r="G75" s="1"/>
  <c r="E75" s="1"/>
  <c r="D75" s="1"/>
  <c r="BC7"/>
  <c r="BI7" s="1"/>
  <c r="BJ8"/>
  <c r="BA9"/>
  <c r="BI9" s="1"/>
  <c r="BJ12"/>
  <c r="BI13"/>
  <c r="AZ14"/>
  <c r="BI14" s="1"/>
  <c r="BD14"/>
  <c r="BJ16"/>
  <c r="AZ18"/>
  <c r="BI18" s="1"/>
  <c r="BD18"/>
  <c r="AY23"/>
  <c r="AX24"/>
  <c r="BC25"/>
  <c r="BB26"/>
  <c r="AZ28"/>
  <c r="BA29"/>
  <c r="BF30"/>
  <c r="BB34"/>
  <c r="AZ38"/>
  <c r="AZ40"/>
  <c r="BB42"/>
  <c r="BD44"/>
  <c r="AY45"/>
  <c r="AV46"/>
  <c r="BD46"/>
  <c r="AZ50"/>
  <c r="E57"/>
  <c r="D57" s="1"/>
  <c r="E59"/>
  <c r="D59" s="1"/>
  <c r="BE59"/>
  <c r="AX60"/>
  <c r="BJ60" s="1"/>
  <c r="BA61"/>
  <c r="BE63"/>
  <c r="BA65"/>
  <c r="AV73"/>
  <c r="AX75"/>
  <c r="AY72"/>
  <c r="BB35"/>
  <c r="BC34"/>
  <c r="BF37"/>
  <c r="AW74"/>
  <c r="BB47"/>
  <c r="BE28"/>
  <c r="BA58"/>
  <c r="AX49"/>
  <c r="AX55"/>
  <c r="BE30"/>
  <c r="BB39"/>
  <c r="BA36"/>
  <c r="AV63"/>
  <c r="AX61"/>
  <c r="AZ75"/>
  <c r="BD72"/>
  <c r="AX67"/>
  <c r="AV65"/>
  <c r="BE34"/>
  <c r="BF33"/>
  <c r="AV69"/>
  <c r="BF29"/>
  <c r="BD23"/>
  <c r="BA22"/>
  <c r="K46"/>
  <c r="G46" s="1"/>
  <c r="E46" s="1"/>
  <c r="D46" s="1"/>
  <c r="AY62"/>
  <c r="AZ25"/>
  <c r="AX19"/>
  <c r="BG19" s="1"/>
  <c r="BJ5"/>
  <c r="BJ6"/>
  <c r="BJ7"/>
  <c r="BG10"/>
  <c r="BJ11"/>
  <c r="E14"/>
  <c r="D14" s="1"/>
  <c r="BC14"/>
  <c r="AZ17"/>
  <c r="BI17" s="1"/>
  <c r="E18"/>
  <c r="D18" s="1"/>
  <c r="E21"/>
  <c r="D21" s="1"/>
  <c r="AY21"/>
  <c r="K26"/>
  <c r="G26" s="1"/>
  <c r="AX28"/>
  <c r="BD30"/>
  <c r="E31"/>
  <c r="D31" s="1"/>
  <c r="AY31"/>
  <c r="BE31"/>
  <c r="BF32"/>
  <c r="AY33"/>
  <c r="E34"/>
  <c r="D34" s="1"/>
  <c r="AZ34"/>
  <c r="E37"/>
  <c r="D37" s="1"/>
  <c r="AW37"/>
  <c r="AZ42"/>
  <c r="BC45"/>
  <c r="E49"/>
  <c r="D49" s="1"/>
  <c r="BD52"/>
  <c r="E53"/>
  <c r="D53" s="1"/>
  <c r="AW55"/>
  <c r="AX56"/>
  <c r="BD56"/>
  <c r="AW59"/>
  <c r="E61"/>
  <c r="D61" s="1"/>
  <c r="AY61"/>
  <c r="E65"/>
  <c r="D65" s="1"/>
  <c r="AY65"/>
  <c r="K73"/>
  <c r="G73" s="1"/>
  <c r="AY46"/>
  <c r="AV41"/>
  <c r="AW28"/>
  <c r="BA54"/>
  <c r="BD47"/>
  <c r="AX45"/>
  <c r="BB29"/>
  <c r="AZ23"/>
  <c r="AZ33"/>
  <c r="AX23"/>
  <c r="BE26"/>
  <c r="AW32"/>
  <c r="BB23"/>
  <c r="BF19"/>
  <c r="AV43"/>
  <c r="AY28"/>
  <c r="AW40"/>
  <c r="BJ40" s="1"/>
  <c r="AY34"/>
  <c r="BF72"/>
  <c r="AV47"/>
  <c r="BC42"/>
  <c r="BA32"/>
  <c r="BF31"/>
  <c r="AY30"/>
  <c r="BJ30" s="1"/>
  <c r="AV51"/>
  <c r="AX51"/>
  <c r="AV55"/>
  <c r="AY32"/>
  <c r="AW75"/>
  <c r="AV61"/>
  <c r="BF55"/>
  <c r="BD21"/>
  <c r="AZ51"/>
  <c r="BA38"/>
  <c r="AY36"/>
  <c r="BI36" s="1"/>
  <c r="BC72"/>
  <c r="AV71"/>
  <c r="AW68"/>
  <c r="BJ68" s="1"/>
  <c r="BA67"/>
  <c r="BF59"/>
  <c r="BB49"/>
  <c r="BA70"/>
  <c r="BD45"/>
  <c r="AY52"/>
  <c r="AW42"/>
  <c r="AZ39"/>
  <c r="BI39" s="1"/>
  <c r="AV27"/>
  <c r="K76"/>
  <c r="G76" s="1"/>
  <c r="E76" s="1"/>
  <c r="E9"/>
  <c r="D9" s="1"/>
  <c r="BG9"/>
  <c r="BJ10"/>
  <c r="E13"/>
  <c r="D13" s="1"/>
  <c r="BG13"/>
  <c r="BE15"/>
  <c r="BI15" s="1"/>
  <c r="E17"/>
  <c r="D17" s="1"/>
  <c r="BG17"/>
  <c r="BB18"/>
  <c r="BG18" s="1"/>
  <c r="E20"/>
  <c r="D20" s="1"/>
  <c r="BC23"/>
  <c r="AZ24"/>
  <c r="BI24" s="1"/>
  <c r="E26"/>
  <c r="D26" s="1"/>
  <c r="BD26"/>
  <c r="AY27"/>
  <c r="BD28"/>
  <c r="AY29"/>
  <c r="BB30"/>
  <c r="AW31"/>
  <c r="BE33"/>
  <c r="AX34"/>
  <c r="BB36"/>
  <c r="BC37"/>
  <c r="AX42"/>
  <c r="AV44"/>
  <c r="AV48"/>
  <c r="AW49"/>
  <c r="BD50"/>
  <c r="BE51"/>
  <c r="AW53"/>
  <c r="AW65"/>
  <c r="BC69"/>
  <c r="AX71"/>
  <c r="BA72"/>
  <c r="AZ73"/>
  <c r="AW66"/>
  <c r="BI66" s="1"/>
  <c r="BD51"/>
  <c r="AY48"/>
  <c r="AX21"/>
  <c r="BF27"/>
  <c r="AX25"/>
  <c r="BC50"/>
  <c r="AW46"/>
  <c r="AX37"/>
  <c r="BA34"/>
  <c r="AW71"/>
  <c r="BD33"/>
  <c r="AV59"/>
  <c r="BE50"/>
  <c r="K24"/>
  <c r="G24" s="1"/>
  <c r="E24" s="1"/>
  <c r="D24" s="1"/>
  <c r="K28"/>
  <c r="G28" s="1"/>
  <c r="E28"/>
  <c r="D28" s="1"/>
  <c r="BG30"/>
  <c r="BI30"/>
  <c r="K32"/>
  <c r="G32" s="1"/>
  <c r="E32"/>
  <c r="D32" s="1"/>
  <c r="K36"/>
  <c r="G36" s="1"/>
  <c r="E36" s="1"/>
  <c r="D36" s="1"/>
  <c r="AV75"/>
  <c r="BF74"/>
  <c r="BB27"/>
  <c r="BA66"/>
  <c r="AZ63"/>
  <c r="AZ76"/>
  <c r="BE70"/>
  <c r="BA69"/>
  <c r="AX68"/>
  <c r="AW64"/>
  <c r="BD49"/>
  <c r="BC60"/>
  <c r="K44"/>
  <c r="G44" s="1"/>
  <c r="E44"/>
  <c r="D44" s="1"/>
  <c r="BF73"/>
  <c r="AW70"/>
  <c r="BA68"/>
  <c r="BB59"/>
  <c r="BD63"/>
  <c r="AW76"/>
  <c r="AY58"/>
  <c r="BC22"/>
  <c r="BI22" s="1"/>
  <c r="BE20"/>
  <c r="BJ20" s="1"/>
  <c r="BA73"/>
  <c r="AZ67"/>
  <c r="BF21"/>
  <c r="K48"/>
  <c r="G48" s="1"/>
  <c r="E48" s="1"/>
  <c r="D48" s="1"/>
  <c r="K50"/>
  <c r="G50" s="1"/>
  <c r="E50"/>
  <c r="D50" s="1"/>
  <c r="K54"/>
  <c r="G54" s="1"/>
  <c r="E54" s="1"/>
  <c r="D54" s="1"/>
  <c r="AZ65"/>
  <c r="AY26"/>
  <c r="BI26" s="1"/>
  <c r="BF25"/>
  <c r="BC24"/>
  <c r="AZ72"/>
  <c r="AX70"/>
  <c r="AV21"/>
  <c r="AY76"/>
  <c r="BD69"/>
  <c r="BF61"/>
  <c r="BE54"/>
  <c r="K58"/>
  <c r="G58" s="1"/>
  <c r="E58"/>
  <c r="D58" s="1"/>
  <c r="BA44"/>
  <c r="BF43"/>
  <c r="BC75"/>
  <c r="BB45"/>
  <c r="AV23"/>
  <c r="E8"/>
  <c r="D8" s="1"/>
  <c r="E12"/>
  <c r="D12" s="1"/>
  <c r="BE14"/>
  <c r="BJ14" s="1"/>
  <c r="E16"/>
  <c r="D16" s="1"/>
  <c r="BE18"/>
  <c r="BA19"/>
  <c r="BJ19" s="1"/>
  <c r="BA21"/>
  <c r="K22"/>
  <c r="G22" s="1"/>
  <c r="BA23"/>
  <c r="BD24"/>
  <c r="E25"/>
  <c r="D25" s="1"/>
  <c r="BE25"/>
  <c r="BJ26"/>
  <c r="AW27"/>
  <c r="BC27"/>
  <c r="BB28"/>
  <c r="BJ28" s="1"/>
  <c r="BB32"/>
  <c r="BG32" s="1"/>
  <c r="AW33"/>
  <c r="BC33"/>
  <c r="BD34"/>
  <c r="BG34" s="1"/>
  <c r="E35"/>
  <c r="D35" s="1"/>
  <c r="AZ36"/>
  <c r="BG36" s="1"/>
  <c r="K38"/>
  <c r="G38" s="1"/>
  <c r="BB40"/>
  <c r="BG40" s="1"/>
  <c r="AV42"/>
  <c r="BD42"/>
  <c r="E43"/>
  <c r="D43" s="1"/>
  <c r="BF46"/>
  <c r="BB50"/>
  <c r="AW51"/>
  <c r="AV52"/>
  <c r="BC53"/>
  <c r="AZ54"/>
  <c r="BF54"/>
  <c r="BA55"/>
  <c r="K56"/>
  <c r="G56" s="1"/>
  <c r="BF56"/>
  <c r="BA57"/>
  <c r="AY59"/>
  <c r="BD62"/>
  <c r="E63"/>
  <c r="D63" s="1"/>
  <c r="E64"/>
  <c r="D64" s="1"/>
  <c r="AZ64"/>
  <c r="BC65"/>
  <c r="AZ66"/>
  <c r="AY67"/>
  <c r="BC70"/>
  <c r="E71"/>
  <c r="D71" s="1"/>
  <c r="AY74"/>
  <c r="BB75"/>
  <c r="BC28"/>
  <c r="AX29"/>
  <c r="AV31"/>
  <c r="AZ35"/>
  <c r="BG35" s="1"/>
  <c r="BC36"/>
  <c r="BB37"/>
  <c r="AX41"/>
  <c r="BA42"/>
  <c r="BE42"/>
  <c r="AZ47"/>
  <c r="BF49"/>
  <c r="AW50"/>
  <c r="BJ50" s="1"/>
  <c r="BA50"/>
  <c r="BC52"/>
  <c r="AX53"/>
  <c r="BB53"/>
  <c r="AW54"/>
  <c r="BJ54" s="1"/>
  <c r="BD55"/>
  <c r="E56"/>
  <c r="D56" s="1"/>
  <c r="AY56"/>
  <c r="BC56"/>
  <c r="BB57"/>
  <c r="AW58"/>
  <c r="BJ58" s="1"/>
  <c r="AZ59"/>
  <c r="BD59"/>
  <c r="E60"/>
  <c r="D60" s="1"/>
  <c r="AY60"/>
  <c r="BG60" s="1"/>
  <c r="BB61"/>
  <c r="AW62"/>
  <c r="BG62" s="1"/>
  <c r="BA62"/>
  <c r="BE62"/>
  <c r="BC64"/>
  <c r="AX65"/>
  <c r="BB65"/>
  <c r="BF65"/>
  <c r="BE66"/>
  <c r="BD67"/>
  <c r="AZ68"/>
  <c r="BD68"/>
  <c r="AZ69"/>
  <c r="AV70"/>
  <c r="AZ70"/>
  <c r="AY71"/>
  <c r="BC71"/>
  <c r="AX72"/>
  <c r="BJ72" s="1"/>
  <c r="BB72"/>
  <c r="AW73"/>
  <c r="AV74"/>
  <c r="AZ74"/>
  <c r="BD74"/>
  <c r="BC76"/>
  <c r="BG76"/>
  <c r="E22"/>
  <c r="D22" s="1"/>
  <c r="E30"/>
  <c r="D30" s="1"/>
  <c r="AX31"/>
  <c r="AV33"/>
  <c r="E38"/>
  <c r="D38" s="1"/>
  <c r="AY38"/>
  <c r="BI38" s="1"/>
  <c r="BF39"/>
  <c r="AY42"/>
  <c r="BC46"/>
  <c r="BE48"/>
  <c r="AY50"/>
  <c r="BF51"/>
  <c r="BE52"/>
  <c r="AZ53"/>
  <c r="BB55"/>
  <c r="AW56"/>
  <c r="BG56" s="1"/>
  <c r="BD57"/>
  <c r="BE60"/>
  <c r="BD61"/>
  <c r="AX63"/>
  <c r="BF63"/>
  <c r="E66"/>
  <c r="D66" s="1"/>
  <c r="BB67"/>
  <c r="BF67"/>
  <c r="BF68"/>
  <c r="AX69"/>
  <c r="BF69"/>
  <c r="E73"/>
  <c r="D73" s="1"/>
  <c r="BE75"/>
  <c r="N5" i="6"/>
  <c r="N8"/>
  <c r="N13"/>
  <c r="N16"/>
  <c r="N21"/>
  <c r="N24"/>
  <c r="N29"/>
  <c r="N32"/>
  <c r="N37"/>
  <c r="N40"/>
  <c r="N45"/>
  <c r="N48"/>
  <c r="N53"/>
  <c r="BO56"/>
  <c r="O56" s="1"/>
  <c r="N56"/>
  <c r="H56"/>
  <c r="N7"/>
  <c r="N10"/>
  <c r="N15"/>
  <c r="N18"/>
  <c r="N23"/>
  <c r="N26"/>
  <c r="N31"/>
  <c r="N34"/>
  <c r="N39"/>
  <c r="N42"/>
  <c r="N47"/>
  <c r="N50"/>
  <c r="N55"/>
  <c r="H54"/>
  <c r="H52"/>
  <c r="H50"/>
  <c r="H48"/>
  <c r="H46"/>
  <c r="H44"/>
  <c r="H42"/>
  <c r="H40"/>
  <c r="H38"/>
  <c r="H36"/>
  <c r="H34"/>
  <c r="H32"/>
  <c r="H30"/>
  <c r="H28"/>
  <c r="H26"/>
  <c r="H24"/>
  <c r="H22"/>
  <c r="H20"/>
  <c r="H18"/>
  <c r="H16"/>
  <c r="H14"/>
  <c r="H12"/>
  <c r="H10"/>
  <c r="H8"/>
  <c r="H6"/>
  <c r="H55"/>
  <c r="H53"/>
  <c r="H51"/>
  <c r="H49"/>
  <c r="H47"/>
  <c r="H45"/>
  <c r="H43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N9"/>
  <c r="N12"/>
  <c r="N17"/>
  <c r="N20"/>
  <c r="N25"/>
  <c r="N28"/>
  <c r="N33"/>
  <c r="N36"/>
  <c r="N41"/>
  <c r="N44"/>
  <c r="N49"/>
  <c r="N52"/>
  <c r="N6"/>
  <c r="N11"/>
  <c r="N14"/>
  <c r="N19"/>
  <c r="N22"/>
  <c r="N27"/>
  <c r="N30"/>
  <c r="N35"/>
  <c r="N38"/>
  <c r="N43"/>
  <c r="N46"/>
  <c r="N51"/>
  <c r="N54"/>
  <c r="BN6"/>
  <c r="BN8"/>
  <c r="BN10"/>
  <c r="BN12"/>
  <c r="BN14"/>
  <c r="BN16"/>
  <c r="BN18"/>
  <c r="BN20"/>
  <c r="BN22"/>
  <c r="BN24"/>
  <c r="BN26"/>
  <c r="BN28"/>
  <c r="BN30"/>
  <c r="BN32"/>
  <c r="BN34"/>
  <c r="BN36"/>
  <c r="BN38"/>
  <c r="BN40"/>
  <c r="BN42"/>
  <c r="BN44"/>
  <c r="BN46"/>
  <c r="BN48"/>
  <c r="BN50"/>
  <c r="BN52"/>
  <c r="BN54"/>
  <c r="BM55"/>
  <c r="BO55" s="1"/>
  <c r="O55" s="1"/>
  <c r="BM6"/>
  <c r="BO6" s="1"/>
  <c r="O6" s="1"/>
  <c r="BM8"/>
  <c r="BO8" s="1"/>
  <c r="O8" s="1"/>
  <c r="BM10"/>
  <c r="BO10" s="1"/>
  <c r="O10" s="1"/>
  <c r="BM12"/>
  <c r="BO12" s="1"/>
  <c r="O12" s="1"/>
  <c r="BM14"/>
  <c r="BO14" s="1"/>
  <c r="O14" s="1"/>
  <c r="BM16"/>
  <c r="BO16" s="1"/>
  <c r="O16" s="1"/>
  <c r="BM18"/>
  <c r="BO18" s="1"/>
  <c r="O18" s="1"/>
  <c r="BM20"/>
  <c r="BO20" s="1"/>
  <c r="O20" s="1"/>
  <c r="BM22"/>
  <c r="BO22" s="1"/>
  <c r="O22" s="1"/>
  <c r="BM24"/>
  <c r="BO24" s="1"/>
  <c r="O24" s="1"/>
  <c r="BM26"/>
  <c r="BO26" s="1"/>
  <c r="O26" s="1"/>
  <c r="BM28"/>
  <c r="BO28" s="1"/>
  <c r="O28" s="1"/>
  <c r="BM30"/>
  <c r="BO30" s="1"/>
  <c r="O30" s="1"/>
  <c r="BM32"/>
  <c r="BO32" s="1"/>
  <c r="O32" s="1"/>
  <c r="BM34"/>
  <c r="BO34" s="1"/>
  <c r="O34" s="1"/>
  <c r="BM36"/>
  <c r="BO36" s="1"/>
  <c r="O36" s="1"/>
  <c r="BM38"/>
  <c r="BO38" s="1"/>
  <c r="O38" s="1"/>
  <c r="BM40"/>
  <c r="BO40" s="1"/>
  <c r="O40" s="1"/>
  <c r="BM42"/>
  <c r="BO42" s="1"/>
  <c r="O42" s="1"/>
  <c r="BM44"/>
  <c r="BO44" s="1"/>
  <c r="O44" s="1"/>
  <c r="BM46"/>
  <c r="BO46" s="1"/>
  <c r="O46" s="1"/>
  <c r="BM48"/>
  <c r="BO48" s="1"/>
  <c r="O48" s="1"/>
  <c r="BM50"/>
  <c r="BO50" s="1"/>
  <c r="O50" s="1"/>
  <c r="BM52"/>
  <c r="BO52" s="1"/>
  <c r="O52" s="1"/>
  <c r="BM54"/>
  <c r="BO54" s="1"/>
  <c r="O54" s="1"/>
  <c r="BN5"/>
  <c r="BN7"/>
  <c r="BN9"/>
  <c r="BN11"/>
  <c r="BN13"/>
  <c r="BN15"/>
  <c r="BN17"/>
  <c r="BN19"/>
  <c r="BN21"/>
  <c r="BN23"/>
  <c r="BN25"/>
  <c r="BN27"/>
  <c r="BN29"/>
  <c r="BN31"/>
  <c r="BN33"/>
  <c r="BN35"/>
  <c r="BN37"/>
  <c r="BN39"/>
  <c r="BN41"/>
  <c r="BN43"/>
  <c r="BN45"/>
  <c r="BN47"/>
  <c r="BN49"/>
  <c r="BN51"/>
  <c r="BN53"/>
  <c r="BN56"/>
  <c r="BM5"/>
  <c r="BO5" s="1"/>
  <c r="O5" s="1"/>
  <c r="BM7"/>
  <c r="BO7" s="1"/>
  <c r="O7" s="1"/>
  <c r="BM9"/>
  <c r="BO9" s="1"/>
  <c r="O9" s="1"/>
  <c r="BM11"/>
  <c r="BO11" s="1"/>
  <c r="O11" s="1"/>
  <c r="BM13"/>
  <c r="BO13" s="1"/>
  <c r="O13" s="1"/>
  <c r="BM15"/>
  <c r="BO15" s="1"/>
  <c r="O15" s="1"/>
  <c r="BM17"/>
  <c r="BO17" s="1"/>
  <c r="O17" s="1"/>
  <c r="BM19"/>
  <c r="BO19" s="1"/>
  <c r="O19" s="1"/>
  <c r="BM21"/>
  <c r="BO21" s="1"/>
  <c r="O21" s="1"/>
  <c r="BM23"/>
  <c r="BO23" s="1"/>
  <c r="O23" s="1"/>
  <c r="BM25"/>
  <c r="BO25" s="1"/>
  <c r="O25" s="1"/>
  <c r="BM27"/>
  <c r="BO27" s="1"/>
  <c r="O27" s="1"/>
  <c r="BM29"/>
  <c r="BO29" s="1"/>
  <c r="O29" s="1"/>
  <c r="BM31"/>
  <c r="BO31" s="1"/>
  <c r="O31" s="1"/>
  <c r="BM33"/>
  <c r="BO33" s="1"/>
  <c r="O33" s="1"/>
  <c r="BM35"/>
  <c r="BO35" s="1"/>
  <c r="O35" s="1"/>
  <c r="BM37"/>
  <c r="BO37" s="1"/>
  <c r="O37" s="1"/>
  <c r="BM39"/>
  <c r="BO39" s="1"/>
  <c r="O39" s="1"/>
  <c r="BM41"/>
  <c r="BO41" s="1"/>
  <c r="O41" s="1"/>
  <c r="BM43"/>
  <c r="BO43" s="1"/>
  <c r="O43" s="1"/>
  <c r="BM45"/>
  <c r="BO45" s="1"/>
  <c r="O45" s="1"/>
  <c r="BM47"/>
  <c r="BO47" s="1"/>
  <c r="O47" s="1"/>
  <c r="BM49"/>
  <c r="BO49" s="1"/>
  <c r="O49" s="1"/>
  <c r="BM51"/>
  <c r="BO51" s="1"/>
  <c r="O51" s="1"/>
  <c r="BM53"/>
  <c r="BO53" s="1"/>
  <c r="O53" s="1"/>
  <c r="BN55"/>
  <c r="N8" i="5"/>
  <c r="N19"/>
  <c r="N24"/>
  <c r="N27"/>
  <c r="N28"/>
  <c r="N5"/>
  <c r="N10"/>
  <c r="N13"/>
  <c r="N18"/>
  <c r="N21"/>
  <c r="N26"/>
  <c r="N29"/>
  <c r="N30"/>
  <c r="N37"/>
  <c r="N11"/>
  <c r="N16"/>
  <c r="N7"/>
  <c r="BO12"/>
  <c r="O12" s="1"/>
  <c r="N12"/>
  <c r="N15"/>
  <c r="BO20"/>
  <c r="O20" s="1"/>
  <c r="N20"/>
  <c r="N23"/>
  <c r="N31"/>
  <c r="N32"/>
  <c r="N33"/>
  <c r="F5"/>
  <c r="E5" s="1"/>
  <c r="F13"/>
  <c r="E13" s="1"/>
  <c r="N6"/>
  <c r="N9"/>
  <c r="N14"/>
  <c r="N17"/>
  <c r="N22"/>
  <c r="N25"/>
  <c r="BO34"/>
  <c r="O34" s="1"/>
  <c r="N34"/>
  <c r="N35"/>
  <c r="BO36"/>
  <c r="O36" s="1"/>
  <c r="N36"/>
  <c r="N38"/>
  <c r="BM6"/>
  <c r="BO6" s="1"/>
  <c r="O6" s="1"/>
  <c r="BM8"/>
  <c r="BO8" s="1"/>
  <c r="O8" s="1"/>
  <c r="BM10"/>
  <c r="BO10" s="1"/>
  <c r="O10" s="1"/>
  <c r="BM12"/>
  <c r="BM14"/>
  <c r="BO14" s="1"/>
  <c r="O14" s="1"/>
  <c r="BM16"/>
  <c r="BO16" s="1"/>
  <c r="O16" s="1"/>
  <c r="BM18"/>
  <c r="BO18" s="1"/>
  <c r="O18" s="1"/>
  <c r="BM20"/>
  <c r="BM22"/>
  <c r="BO22" s="1"/>
  <c r="O22" s="1"/>
  <c r="BM24"/>
  <c r="BO24" s="1"/>
  <c r="O24" s="1"/>
  <c r="BM26"/>
  <c r="BO26" s="1"/>
  <c r="O26" s="1"/>
  <c r="BM28"/>
  <c r="BO28" s="1"/>
  <c r="O28" s="1"/>
  <c r="BM30"/>
  <c r="BO30" s="1"/>
  <c r="O30" s="1"/>
  <c r="BM32"/>
  <c r="BO32" s="1"/>
  <c r="O32" s="1"/>
  <c r="BM34"/>
  <c r="BM36"/>
  <c r="BM38"/>
  <c r="BO38" s="1"/>
  <c r="O38" s="1"/>
  <c r="BM39"/>
  <c r="BN5"/>
  <c r="H6"/>
  <c r="BN7"/>
  <c r="H8"/>
  <c r="BN9"/>
  <c r="H10"/>
  <c r="BN11"/>
  <c r="H12"/>
  <c r="BN13"/>
  <c r="H14"/>
  <c r="BN15"/>
  <c r="H16"/>
  <c r="BN17"/>
  <c r="H18"/>
  <c r="BN19"/>
  <c r="H20"/>
  <c r="BN21"/>
  <c r="H22"/>
  <c r="BN23"/>
  <c r="H24"/>
  <c r="BN25"/>
  <c r="H26"/>
  <c r="BN27"/>
  <c r="H28"/>
  <c r="BN29"/>
  <c r="H30"/>
  <c r="BN31"/>
  <c r="H32"/>
  <c r="BN33"/>
  <c r="H34"/>
  <c r="BN35"/>
  <c r="H36"/>
  <c r="BN37"/>
  <c r="BM40"/>
  <c r="BM5"/>
  <c r="BO5" s="1"/>
  <c r="O5" s="1"/>
  <c r="BM7"/>
  <c r="BO7" s="1"/>
  <c r="O7" s="1"/>
  <c r="BM9"/>
  <c r="BO9" s="1"/>
  <c r="O9" s="1"/>
  <c r="BM11"/>
  <c r="BO11" s="1"/>
  <c r="O11" s="1"/>
  <c r="BM13"/>
  <c r="BO13" s="1"/>
  <c r="O13" s="1"/>
  <c r="BM15"/>
  <c r="BO15" s="1"/>
  <c r="O15" s="1"/>
  <c r="BM17"/>
  <c r="BO17" s="1"/>
  <c r="O17" s="1"/>
  <c r="BM19"/>
  <c r="BO19" s="1"/>
  <c r="O19" s="1"/>
  <c r="BM21"/>
  <c r="BO21" s="1"/>
  <c r="O21" s="1"/>
  <c r="BM23"/>
  <c r="BO23" s="1"/>
  <c r="O23" s="1"/>
  <c r="BM25"/>
  <c r="BO25" s="1"/>
  <c r="O25" s="1"/>
  <c r="BM27"/>
  <c r="BO27" s="1"/>
  <c r="O27" s="1"/>
  <c r="BM29"/>
  <c r="BO29" s="1"/>
  <c r="O29" s="1"/>
  <c r="BM31"/>
  <c r="BO31" s="1"/>
  <c r="O31" s="1"/>
  <c r="BM33"/>
  <c r="BO33" s="1"/>
  <c r="O33" s="1"/>
  <c r="BM35"/>
  <c r="BO35" s="1"/>
  <c r="O35" s="1"/>
  <c r="BM37"/>
  <c r="BO37" s="1"/>
  <c r="O37" s="1"/>
  <c r="H5"/>
  <c r="BN6"/>
  <c r="H7"/>
  <c r="BN8"/>
  <c r="H9"/>
  <c r="BN10"/>
  <c r="H11"/>
  <c r="BN12"/>
  <c r="H13"/>
  <c r="BN14"/>
  <c r="H15"/>
  <c r="BN16"/>
  <c r="H17"/>
  <c r="BN18"/>
  <c r="H19"/>
  <c r="BN20"/>
  <c r="H21"/>
  <c r="BN22"/>
  <c r="H23"/>
  <c r="BN24"/>
  <c r="H25"/>
  <c r="BN26"/>
  <c r="H27"/>
  <c r="BN28"/>
  <c r="H29"/>
  <c r="BN30"/>
  <c r="H31"/>
  <c r="BN32"/>
  <c r="H33"/>
  <c r="BN34"/>
  <c r="H35"/>
  <c r="BN36"/>
  <c r="AD36" i="1"/>
  <c r="AD14"/>
  <c r="AD33"/>
  <c r="AD18"/>
  <c r="AD13"/>
  <c r="AD46"/>
  <c r="AD42"/>
  <c r="AD7"/>
  <c r="AD31"/>
  <c r="AD30"/>
  <c r="AD39"/>
  <c r="AD26"/>
  <c r="AD40"/>
  <c r="AD24"/>
  <c r="AD48"/>
  <c r="AD9"/>
  <c r="AD50"/>
  <c r="AD22"/>
  <c r="AD15"/>
  <c r="AD25"/>
  <c r="AD47"/>
  <c r="AD10"/>
  <c r="AD11"/>
  <c r="AD49"/>
  <c r="AD20"/>
  <c r="AD44"/>
  <c r="AD12"/>
  <c r="AD17"/>
  <c r="AD27"/>
  <c r="AE46"/>
  <c r="AD8"/>
  <c r="AD34"/>
  <c r="AD38"/>
  <c r="AD16"/>
  <c r="AD19"/>
  <c r="AD37"/>
  <c r="AD28"/>
  <c r="AD45"/>
  <c r="AD23"/>
  <c r="AD29"/>
  <c r="AE22"/>
  <c r="AD32"/>
  <c r="AD41"/>
  <c r="AE35"/>
  <c r="AD21"/>
  <c r="AE18"/>
  <c r="AE34"/>
  <c r="AD35"/>
  <c r="AE48"/>
  <c r="AE25"/>
  <c r="AE39"/>
  <c r="L40" i="7" l="1"/>
  <c r="L34"/>
  <c r="BH34"/>
  <c r="BH18"/>
  <c r="L18"/>
  <c r="BH60"/>
  <c r="L60"/>
  <c r="L32"/>
  <c r="BH56"/>
  <c r="L56"/>
  <c r="BH36"/>
  <c r="L36"/>
  <c r="L19"/>
  <c r="L62"/>
  <c r="BJ31"/>
  <c r="BI31"/>
  <c r="BG31"/>
  <c r="BG42"/>
  <c r="BI42"/>
  <c r="BJ42"/>
  <c r="BJ47"/>
  <c r="BI47"/>
  <c r="BG47"/>
  <c r="BJ37"/>
  <c r="BI37"/>
  <c r="BG37"/>
  <c r="BG65"/>
  <c r="BJ65"/>
  <c r="BI65"/>
  <c r="BJ32"/>
  <c r="BI62"/>
  <c r="BH62" s="1"/>
  <c r="BJ76"/>
  <c r="BI40"/>
  <c r="BH40" s="1"/>
  <c r="BI34"/>
  <c r="BI76"/>
  <c r="BJ18"/>
  <c r="BG58"/>
  <c r="BG38"/>
  <c r="BI28"/>
  <c r="BG24"/>
  <c r="BJ66"/>
  <c r="BI60"/>
  <c r="BG20"/>
  <c r="BJ35"/>
  <c r="BG72"/>
  <c r="BG26"/>
  <c r="BG7"/>
  <c r="BG15"/>
  <c r="BJ56"/>
  <c r="BJ17"/>
  <c r="BG54"/>
  <c r="BJ33"/>
  <c r="BG33"/>
  <c r="BI33"/>
  <c r="BH76"/>
  <c r="L76"/>
  <c r="BI74"/>
  <c r="BJ74"/>
  <c r="BG74"/>
  <c r="L35"/>
  <c r="BJ59"/>
  <c r="BG59"/>
  <c r="BI59"/>
  <c r="BI44"/>
  <c r="BG44"/>
  <c r="BJ44"/>
  <c r="BI71"/>
  <c r="BG71"/>
  <c r="BJ71"/>
  <c r="BJ51"/>
  <c r="BG51"/>
  <c r="BI51"/>
  <c r="BJ25"/>
  <c r="BG25"/>
  <c r="BI25"/>
  <c r="BJ49"/>
  <c r="BI49"/>
  <c r="BG49"/>
  <c r="BJ45"/>
  <c r="BG45"/>
  <c r="BI45"/>
  <c r="BI58"/>
  <c r="BG28"/>
  <c r="BG22"/>
  <c r="BJ39"/>
  <c r="BG66"/>
  <c r="BI72"/>
  <c r="BJ24"/>
  <c r="BG50"/>
  <c r="BG39"/>
  <c r="BI35"/>
  <c r="BH35" s="1"/>
  <c r="BI54"/>
  <c r="BI70"/>
  <c r="BJ70"/>
  <c r="BG70"/>
  <c r="BI52"/>
  <c r="BG52"/>
  <c r="BJ52"/>
  <c r="BJ23"/>
  <c r="BI23"/>
  <c r="BG23"/>
  <c r="BI48"/>
  <c r="BG48"/>
  <c r="BJ48"/>
  <c r="BH17"/>
  <c r="L17"/>
  <c r="BH13"/>
  <c r="L13"/>
  <c r="BJ61"/>
  <c r="BG61"/>
  <c r="BI61"/>
  <c r="BJ41"/>
  <c r="BG41"/>
  <c r="BI41"/>
  <c r="BH10"/>
  <c r="L10"/>
  <c r="BJ73"/>
  <c r="BG73"/>
  <c r="BI73"/>
  <c r="BJ29"/>
  <c r="BG29"/>
  <c r="BI29"/>
  <c r="BJ64"/>
  <c r="BJ36"/>
  <c r="BI56"/>
  <c r="BI32"/>
  <c r="BH32" s="1"/>
  <c r="BG14"/>
  <c r="BI64"/>
  <c r="BI68"/>
  <c r="BI50"/>
  <c r="BJ9"/>
  <c r="BJ62"/>
  <c r="BJ21"/>
  <c r="BI21"/>
  <c r="BG21"/>
  <c r="BI75"/>
  <c r="BG75"/>
  <c r="BJ75"/>
  <c r="BH30"/>
  <c r="L30"/>
  <c r="BH9"/>
  <c r="L9"/>
  <c r="BJ27"/>
  <c r="BI27"/>
  <c r="BG27"/>
  <c r="BJ55"/>
  <c r="BI55"/>
  <c r="BG55"/>
  <c r="BJ43"/>
  <c r="BI43"/>
  <c r="BG43"/>
  <c r="BI69"/>
  <c r="BJ69"/>
  <c r="BG69"/>
  <c r="BJ63"/>
  <c r="BG63"/>
  <c r="BI63"/>
  <c r="BG46"/>
  <c r="BI46"/>
  <c r="BJ46"/>
  <c r="BI67"/>
  <c r="BJ67"/>
  <c r="BG67"/>
  <c r="BJ57"/>
  <c r="BI57"/>
  <c r="BG57"/>
  <c r="BJ53"/>
  <c r="BI53"/>
  <c r="BG53"/>
  <c r="BG68"/>
  <c r="BJ15"/>
  <c r="BG64"/>
  <c r="BI19"/>
  <c r="BH19" s="1"/>
  <c r="BI20"/>
  <c r="BJ34"/>
  <c r="BH64" l="1"/>
  <c r="L64"/>
  <c r="BH63"/>
  <c r="L63"/>
  <c r="BH55"/>
  <c r="L55"/>
  <c r="BH22"/>
  <c r="L22"/>
  <c r="BH45"/>
  <c r="L45"/>
  <c r="BH71"/>
  <c r="L71"/>
  <c r="BH33"/>
  <c r="L33"/>
  <c r="BH72"/>
  <c r="L72"/>
  <c r="BH58"/>
  <c r="L58"/>
  <c r="BH31"/>
  <c r="L31"/>
  <c r="BH53"/>
  <c r="L53"/>
  <c r="BH27"/>
  <c r="L27"/>
  <c r="BH75"/>
  <c r="L75"/>
  <c r="BH29"/>
  <c r="L29"/>
  <c r="BH41"/>
  <c r="L41"/>
  <c r="BH23"/>
  <c r="L23"/>
  <c r="BH52"/>
  <c r="L52"/>
  <c r="L50"/>
  <c r="BH50"/>
  <c r="BH44"/>
  <c r="L44"/>
  <c r="BH26"/>
  <c r="L26"/>
  <c r="BH38"/>
  <c r="L38"/>
  <c r="BH37"/>
  <c r="L37"/>
  <c r="L42"/>
  <c r="BH42"/>
  <c r="BH68"/>
  <c r="L68"/>
  <c r="BH57"/>
  <c r="L57"/>
  <c r="BH46"/>
  <c r="L46"/>
  <c r="BH69"/>
  <c r="L69"/>
  <c r="BH73"/>
  <c r="L73"/>
  <c r="BH61"/>
  <c r="L61"/>
  <c r="BH39"/>
  <c r="L39"/>
  <c r="L66"/>
  <c r="BH66"/>
  <c r="BH49"/>
  <c r="L49"/>
  <c r="BH25"/>
  <c r="L25"/>
  <c r="BH59"/>
  <c r="L59"/>
  <c r="BH74"/>
  <c r="L74"/>
  <c r="BH54"/>
  <c r="L54"/>
  <c r="BH7"/>
  <c r="L7"/>
  <c r="BH20"/>
  <c r="L20"/>
  <c r="BH65"/>
  <c r="L65"/>
  <c r="BH47"/>
  <c r="L47"/>
  <c r="BH67"/>
  <c r="L67"/>
  <c r="BH43"/>
  <c r="L43"/>
  <c r="BH21"/>
  <c r="L21"/>
  <c r="BH14"/>
  <c r="L14"/>
  <c r="BH48"/>
  <c r="L48"/>
  <c r="BH70"/>
  <c r="L70"/>
  <c r="L28"/>
  <c r="BH28"/>
  <c r="BH51"/>
  <c r="L51"/>
  <c r="BH15"/>
  <c r="L15"/>
  <c r="L24"/>
  <c r="BH24"/>
  <c r="AE44" i="1" l="1"/>
  <c r="AE47"/>
  <c r="AE36"/>
  <c r="AE42"/>
  <c r="AE31"/>
  <c r="AE37"/>
  <c r="AE17"/>
  <c r="AE26"/>
  <c r="AE49"/>
  <c r="AE38"/>
  <c r="AE15"/>
  <c r="AE33"/>
  <c r="AE43"/>
  <c r="AD43"/>
  <c r="AE30"/>
  <c r="AE20"/>
  <c r="AE41"/>
  <c r="AE40"/>
  <c r="AE8"/>
  <c r="AE14"/>
  <c r="AE24"/>
  <c r="AE27"/>
  <c r="AE45"/>
  <c r="AE32"/>
  <c r="AE19"/>
  <c r="AE9"/>
  <c r="AE28"/>
  <c r="AE11"/>
  <c r="AE16"/>
  <c r="AE29"/>
  <c r="AE23"/>
  <c r="AE13"/>
  <c r="AE12"/>
  <c r="AE21"/>
  <c r="AE10"/>
  <c r="AE7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</calcChain>
</file>

<file path=xl/sharedStrings.xml><?xml version="1.0" encoding="utf-8"?>
<sst xmlns="http://schemas.openxmlformats.org/spreadsheetml/2006/main" count="826" uniqueCount="509">
  <si>
    <t>D-40+</t>
  </si>
  <si>
    <t>D-50+</t>
  </si>
  <si>
    <t>D-60+</t>
  </si>
  <si>
    <t>D-70+</t>
  </si>
  <si>
    <t>K-40+</t>
  </si>
  <si>
    <t>K-50+</t>
  </si>
  <si>
    <t>K-60+</t>
  </si>
  <si>
    <t>K-70+</t>
  </si>
  <si>
    <t>Nr.</t>
  </si>
  <si>
    <t>Komandas</t>
  </si>
  <si>
    <t>Dāmu vienspēles</t>
  </si>
  <si>
    <t>Kungu vienspēles</t>
  </si>
  <si>
    <t>Dubultspēles</t>
  </si>
  <si>
    <t>90+</t>
  </si>
  <si>
    <t>110+</t>
  </si>
  <si>
    <t xml:space="preserve">  Rēzeknes pilsēta</t>
  </si>
  <si>
    <t xml:space="preserve">  Valmieras pilsēta</t>
  </si>
  <si>
    <t xml:space="preserve">  Ventspils pilsēta</t>
  </si>
  <si>
    <t xml:space="preserve">  Aizkraukles novads</t>
  </si>
  <si>
    <t xml:space="preserve">  Baldones novads</t>
  </si>
  <si>
    <t xml:space="preserve">  Ogres novads</t>
  </si>
  <si>
    <t xml:space="preserve">  Jēkabpils pilsēta</t>
  </si>
  <si>
    <t xml:space="preserve">  Tukuma novads</t>
  </si>
  <si>
    <t xml:space="preserve">  Saldus novads</t>
  </si>
  <si>
    <t xml:space="preserve">  Kuldīgas novads</t>
  </si>
  <si>
    <t xml:space="preserve">  Aizputes novads</t>
  </si>
  <si>
    <t xml:space="preserve">  Auces novads</t>
  </si>
  <si>
    <t xml:space="preserve">  Kocēnu novads</t>
  </si>
  <si>
    <t xml:space="preserve">  Liepājas SSK-2</t>
  </si>
  <si>
    <t xml:space="preserve">  Jelgavas pilsēta</t>
  </si>
  <si>
    <t xml:space="preserve">  Ķekavas novads</t>
  </si>
  <si>
    <t xml:space="preserve">  Engures novads</t>
  </si>
  <si>
    <t xml:space="preserve">  Dobeles novads</t>
  </si>
  <si>
    <t xml:space="preserve">  Skrīveru novads</t>
  </si>
  <si>
    <t xml:space="preserve">  Talsu novads</t>
  </si>
  <si>
    <t xml:space="preserve">  Rīgas pilsēta</t>
  </si>
  <si>
    <t xml:space="preserve">  Durbes novads</t>
  </si>
  <si>
    <t xml:space="preserve">  Jaunpils novads</t>
  </si>
  <si>
    <t>Sporta nams "Bultas", ĶEKAVA</t>
  </si>
  <si>
    <t>Sacensību galvenais tiesnesis:                                             Juris Firsts / Nacionālā kategorija, Ķekava/</t>
  </si>
  <si>
    <t>Punkti  visi</t>
  </si>
  <si>
    <t>Punkti 4 iesk.</t>
  </si>
  <si>
    <t xml:space="preserve">  Madlienas NK</t>
  </si>
  <si>
    <t xml:space="preserve">  Daugavpils novads</t>
  </si>
  <si>
    <t xml:space="preserve">  Liepājas SSK-1</t>
  </si>
  <si>
    <t xml:space="preserve">  Rūjienas novads</t>
  </si>
  <si>
    <t xml:space="preserve">  Ķekava-2</t>
  </si>
  <si>
    <t>Vieta kopā</t>
  </si>
  <si>
    <t>Vieta grupā</t>
  </si>
  <si>
    <t xml:space="preserve">  Ķeguma novads</t>
  </si>
  <si>
    <t xml:space="preserve">  Rīdzene SK</t>
  </si>
  <si>
    <t xml:space="preserve">  Skrundas novads</t>
  </si>
  <si>
    <t xml:space="preserve">  Ogres pilsēta</t>
  </si>
  <si>
    <t xml:space="preserve">  Apes novads</t>
  </si>
  <si>
    <t xml:space="preserve">  Babītes novads</t>
  </si>
  <si>
    <t>Komandu vērtējums NOVUSĀ</t>
  </si>
  <si>
    <t>Finālsacensības</t>
  </si>
  <si>
    <t xml:space="preserve"> Kungi K - 60+</t>
  </si>
  <si>
    <t>Sporta noms "Bultas", ĶEKAVA</t>
  </si>
  <si>
    <t>Pretinieku   IK</t>
  </si>
  <si>
    <t>Buholcs</t>
  </si>
  <si>
    <t>Uzvārds,Vārds</t>
  </si>
  <si>
    <t>Komanda</t>
  </si>
  <si>
    <t>IK/f</t>
  </si>
  <si>
    <t>IK+</t>
  </si>
  <si>
    <t>IK/st</t>
  </si>
  <si>
    <t>G-L</t>
  </si>
  <si>
    <t>V</t>
  </si>
  <si>
    <t>P</t>
  </si>
  <si>
    <r>
      <t>S</t>
    </r>
    <r>
      <rPr>
        <sz val="10"/>
        <rFont val="Arial"/>
        <family val="2"/>
        <charset val="204"/>
      </rPr>
      <t>/sk</t>
    </r>
  </si>
  <si>
    <t>Ikop</t>
  </si>
  <si>
    <t>Buh</t>
  </si>
  <si>
    <t>Buh.</t>
  </si>
  <si>
    <t>B.m.</t>
  </si>
  <si>
    <t>Min.</t>
  </si>
  <si>
    <t>Max.</t>
  </si>
  <si>
    <t>Šrenks Mārtiņš</t>
  </si>
  <si>
    <t>Rubenis Valdis</t>
  </si>
  <si>
    <t>Rīga</t>
  </si>
  <si>
    <t>Pētersons Aivars</t>
  </si>
  <si>
    <t>Ventspils</t>
  </si>
  <si>
    <t>Valmiera</t>
  </si>
  <si>
    <t>Balodis Gunārs</t>
  </si>
  <si>
    <t>Kostovs Leons</t>
  </si>
  <si>
    <t>Celmiņš Ēriks</t>
  </si>
  <si>
    <t>LSSK</t>
  </si>
  <si>
    <t>Daugavpils</t>
  </si>
  <si>
    <t>Čoders Gaidis</t>
  </si>
  <si>
    <t>Babīte</t>
  </si>
  <si>
    <t>Strautiņš Eriks</t>
  </si>
  <si>
    <t>Jaunpils</t>
  </si>
  <si>
    <t>Strakšas Ojārs</t>
  </si>
  <si>
    <t>Zīraks Māris</t>
  </si>
  <si>
    <t>Jēkabpils</t>
  </si>
  <si>
    <t>Pūpols Juris</t>
  </si>
  <si>
    <t>Ķegums</t>
  </si>
  <si>
    <t>Evers Gunārs</t>
  </si>
  <si>
    <t>Ķekava</t>
  </si>
  <si>
    <t>Krasts Andris</t>
  </si>
  <si>
    <t>Lukins Viktors</t>
  </si>
  <si>
    <t>Saldus</t>
  </si>
  <si>
    <t>Šušerts Aleksejs</t>
  </si>
  <si>
    <t>Lāže Aivars</t>
  </si>
  <si>
    <t>Talsi</t>
  </si>
  <si>
    <t>Arājs Aivars</t>
  </si>
  <si>
    <t>ind.</t>
  </si>
  <si>
    <t>Celmiņš Andris</t>
  </si>
  <si>
    <t>Aizkraukle</t>
  </si>
  <si>
    <t>Skrunda</t>
  </si>
  <si>
    <t>Belonoščenko Nikolajs</t>
  </si>
  <si>
    <t>Viņiarskis Voldemārs</t>
  </si>
  <si>
    <t>Tukums</t>
  </si>
  <si>
    <t>RSVK</t>
  </si>
  <si>
    <t>Siliņš Edgars</t>
  </si>
  <si>
    <t>Baldone</t>
  </si>
  <si>
    <t>Kārkliņš Aivars</t>
  </si>
  <si>
    <t>Markevics Ojārs</t>
  </si>
  <si>
    <t>Tregubs Aleksandrs</t>
  </si>
  <si>
    <t>Rīdzene</t>
  </si>
  <si>
    <t>Kampars Ivars</t>
  </si>
  <si>
    <t>Andersons Guntars</t>
  </si>
  <si>
    <t>Ozoliņš Egīls</t>
  </si>
  <si>
    <t>Jelgava</t>
  </si>
  <si>
    <t>Rastjogins Raimonds</t>
  </si>
  <si>
    <t>Auce</t>
  </si>
  <si>
    <t>Majors Gunārs</t>
  </si>
  <si>
    <t>Rūjiena</t>
  </si>
  <si>
    <t>Liparts Zigurds</t>
  </si>
  <si>
    <t>Durbe</t>
  </si>
  <si>
    <t>Leonovs Ivans</t>
  </si>
  <si>
    <t>Rēzekne</t>
  </si>
  <si>
    <t>Rudzroga Edgars</t>
  </si>
  <si>
    <t>Aizpute</t>
  </si>
  <si>
    <t>Osītis Ivars</t>
  </si>
  <si>
    <t>Kronbergs Andris</t>
  </si>
  <si>
    <t>Ogre</t>
  </si>
  <si>
    <t>Ape</t>
  </si>
  <si>
    <t>Ungurs Jānis</t>
  </si>
  <si>
    <t xml:space="preserve">      Vecākais tiesnesis:                                     Guntis Bucenieks,   Galvenais tiesnesis:                                               Juris Firsts</t>
  </si>
  <si>
    <t>Max P</t>
  </si>
  <si>
    <t>65 %  no Max P</t>
  </si>
  <si>
    <t xml:space="preserve">     Sacensību vieta: </t>
  </si>
  <si>
    <t>Bucholts</t>
  </si>
  <si>
    <t>Kolektīvs dz. vieta</t>
  </si>
  <si>
    <t>Tit.</t>
  </si>
  <si>
    <t>IK/s</t>
  </si>
  <si>
    <t>R</t>
  </si>
  <si>
    <t>F-L</t>
  </si>
  <si>
    <t>S</t>
  </si>
  <si>
    <t>Buh HiLo</t>
  </si>
  <si>
    <t>Buch.</t>
  </si>
  <si>
    <t>MIN</t>
  </si>
  <si>
    <t>MAX</t>
  </si>
  <si>
    <t>N.Buch.</t>
  </si>
  <si>
    <t>Jaunbrūns Arnis</t>
  </si>
  <si>
    <t>Rakovskis Aleksandrs</t>
  </si>
  <si>
    <t>Priede Osvalds</t>
  </si>
  <si>
    <t>Malahovskis Viktors</t>
  </si>
  <si>
    <t>Saukitens Jānis</t>
  </si>
  <si>
    <t>Emsis Aivars</t>
  </si>
  <si>
    <t>Meļko Zigfrīds</t>
  </si>
  <si>
    <t>Zūns Ilmārs</t>
  </si>
  <si>
    <t>Griščenko Harijs</t>
  </si>
  <si>
    <t>Pumpiņš Juris</t>
  </si>
  <si>
    <t>Veilands Modris</t>
  </si>
  <si>
    <t>Raģis Ilmārs</t>
  </si>
  <si>
    <t>Pētersons Ilgvars</t>
  </si>
  <si>
    <t>Dobele</t>
  </si>
  <si>
    <t>Kojalovičs Staņislavs</t>
  </si>
  <si>
    <t>Rubezis Aivars</t>
  </si>
  <si>
    <t>Šubrovskis Voldemārs</t>
  </si>
  <si>
    <t>Pumpiņš Aivars</t>
  </si>
  <si>
    <t>Ceplis Alfrēds</t>
  </si>
  <si>
    <t>Fišers Harijs</t>
  </si>
  <si>
    <t>Plinta Jānis</t>
  </si>
  <si>
    <t>Endzelis Ivars</t>
  </si>
  <si>
    <t>Sprancmanis Ansis</t>
  </si>
  <si>
    <t>Andiņš Valdis</t>
  </si>
  <si>
    <t>Skangalis Kazimirs</t>
  </si>
  <si>
    <t>Skrīveri</t>
  </si>
  <si>
    <t xml:space="preserve">       Sacensību tiesnesis:    </t>
  </si>
  <si>
    <t>Irēna Endzele</t>
  </si>
  <si>
    <t xml:space="preserve">       Galvenais tiesnesis:   </t>
  </si>
  <si>
    <t>Juris Firsts</t>
  </si>
  <si>
    <t>65 % no Max P</t>
  </si>
  <si>
    <t>Kārtas</t>
  </si>
  <si>
    <t>Kolektīvs         dz. vieta</t>
  </si>
  <si>
    <t>Cirvelis Jānis</t>
  </si>
  <si>
    <t>Mironovs Aleksejs</t>
  </si>
  <si>
    <t>Nasirs Vitālijs</t>
  </si>
  <si>
    <t>Valbergs Sergejs</t>
  </si>
  <si>
    <t>Ikerts Māris</t>
  </si>
  <si>
    <t>Bikse Ģirts</t>
  </si>
  <si>
    <t>Kupcāns Normunds</t>
  </si>
  <si>
    <t>Čudars Roberts</t>
  </si>
  <si>
    <t>Fridrihsons Ivo</t>
  </si>
  <si>
    <t>Dūmiņš Jānis</t>
  </si>
  <si>
    <t>Zūns Ivars</t>
  </si>
  <si>
    <t>Kauss Ritvars</t>
  </si>
  <si>
    <t>Eglītis Uldis</t>
  </si>
  <si>
    <t>Kalmanis Juris</t>
  </si>
  <si>
    <t>Kreics Edgars</t>
  </si>
  <si>
    <t>Matvejs Ilmārs</t>
  </si>
  <si>
    <t>Kreicbergs Oskars</t>
  </si>
  <si>
    <t>Aldiņš Māris</t>
  </si>
  <si>
    <t>Ječs Andris</t>
  </si>
  <si>
    <t>Kaliksons Kaspars</t>
  </si>
  <si>
    <t>Kampāns Uldis</t>
  </si>
  <si>
    <t>Ramba Igors</t>
  </si>
  <si>
    <t>Mednis Agris</t>
  </si>
  <si>
    <t>Tapiņš Jānis</t>
  </si>
  <si>
    <t>Žugs Edvīns</t>
  </si>
  <si>
    <t>Cirvelis Raitis</t>
  </si>
  <si>
    <t>Leitis Raimonds</t>
  </si>
  <si>
    <t>Butkēvičs Edgars</t>
  </si>
  <si>
    <t>Liepiņš Dzintars</t>
  </si>
  <si>
    <t>Urbelis Uģis</t>
  </si>
  <si>
    <t>Cirvelis Māris</t>
  </si>
  <si>
    <t>Zalāns Uldis</t>
  </si>
  <si>
    <t>Zūns Gundars</t>
  </si>
  <si>
    <t>Probaks Alfrēds</t>
  </si>
  <si>
    <t>Tāramē Nēme</t>
  </si>
  <si>
    <t>Tindenovskis Aldis</t>
  </si>
  <si>
    <t>Kolka</t>
  </si>
  <si>
    <t>Stabulnieks Igors</t>
  </si>
  <si>
    <t>Bucenieks Andis</t>
  </si>
  <si>
    <t>Madliena</t>
  </si>
  <si>
    <t>Ziobrovskis Jānis</t>
  </si>
  <si>
    <t>Helmanis Jānis</t>
  </si>
  <si>
    <t>Strautnieks Ivars</t>
  </si>
  <si>
    <t>Glods Vladimirs</t>
  </si>
  <si>
    <t>Naglis Juris</t>
  </si>
  <si>
    <t>Stankevics Andris</t>
  </si>
  <si>
    <t>Sjomkāns Aleksandrs</t>
  </si>
  <si>
    <t>Roziņš Guntis</t>
  </si>
  <si>
    <t>Bude Ainārs</t>
  </si>
  <si>
    <t>Kuzmins Viktors</t>
  </si>
  <si>
    <t>Enģelis Guntis</t>
  </si>
  <si>
    <t>Velps Normunds</t>
  </si>
  <si>
    <t>Kalnpurs Arvis</t>
  </si>
  <si>
    <t>Kreicbergs Raimonds</t>
  </si>
  <si>
    <t>Mārtiņš Edmunds</t>
  </si>
  <si>
    <t>Sils Andris</t>
  </si>
  <si>
    <t>Vīksna Raivo</t>
  </si>
  <si>
    <t>BRIVAIS</t>
  </si>
  <si>
    <t xml:space="preserve">   </t>
  </si>
  <si>
    <t>999 *</t>
  </si>
  <si>
    <t>Lemkina Silvija</t>
  </si>
  <si>
    <t>Leikarte Biruta</t>
  </si>
  <si>
    <t>Terehova Anna</t>
  </si>
  <si>
    <t>Vilde Inese</t>
  </si>
  <si>
    <t>Brīve Nora</t>
  </si>
  <si>
    <t>Berga Vija</t>
  </si>
  <si>
    <t xml:space="preserve"> Sacensību tiesnesis:    </t>
  </si>
  <si>
    <t>Dace Balaka</t>
  </si>
  <si>
    <t>2019.gada 2.jūnijs</t>
  </si>
  <si>
    <r>
      <t xml:space="preserve">Latvijas pašvaldību sporta veterānu-senioru </t>
    </r>
    <r>
      <rPr>
        <b/>
        <sz val="12"/>
        <rFont val="Arial"/>
        <family val="2"/>
        <charset val="186"/>
      </rPr>
      <t>56.</t>
    </r>
    <r>
      <rPr>
        <b/>
        <sz val="12"/>
        <color indexed="10"/>
        <rFont val="Arial"/>
        <family val="2"/>
        <charset val="204"/>
      </rPr>
      <t xml:space="preserve"> </t>
    </r>
    <r>
      <rPr>
        <b/>
        <sz val="12"/>
        <color indexed="8"/>
        <rFont val="Arial"/>
        <family val="2"/>
        <charset val="204"/>
      </rPr>
      <t>sporta spēles</t>
    </r>
  </si>
  <si>
    <t xml:space="preserve">  Beverīnas novads</t>
  </si>
  <si>
    <t xml:space="preserve">  Dundagas novads</t>
  </si>
  <si>
    <t xml:space="preserve">  Gulbenes novads</t>
  </si>
  <si>
    <t xml:space="preserve">  Jelgavas novads</t>
  </si>
  <si>
    <t xml:space="preserve">  Babīte - 2</t>
  </si>
  <si>
    <t xml:space="preserve">  Līvānu novads</t>
  </si>
  <si>
    <t xml:space="preserve">  Rīgas SVK -1</t>
  </si>
  <si>
    <t xml:space="preserve">  Rīgas SVK -2 </t>
  </si>
  <si>
    <t xml:space="preserve">  Rīgas SVK -3</t>
  </si>
  <si>
    <t xml:space="preserve">  NK Ventspils</t>
  </si>
  <si>
    <r>
      <t xml:space="preserve">Latvijas pašvaldību sporta veterānu-senioru </t>
    </r>
    <r>
      <rPr>
        <b/>
        <sz val="14"/>
        <color indexed="10"/>
        <rFont val="Arial"/>
        <family val="2"/>
        <charset val="204"/>
      </rPr>
      <t xml:space="preserve">56. </t>
    </r>
    <r>
      <rPr>
        <b/>
        <sz val="14"/>
        <color indexed="8"/>
        <rFont val="Arial"/>
        <family val="2"/>
        <charset val="204"/>
      </rPr>
      <t>sporta spēles novusā</t>
    </r>
  </si>
  <si>
    <t>56.LSVS 40+</t>
  </si>
  <si>
    <t>02-06-2019</t>
  </si>
  <si>
    <t>Reitinga koeficents:</t>
  </si>
  <si>
    <t>IND</t>
  </si>
  <si>
    <t>Kuldīgas nov</t>
  </si>
  <si>
    <t>Laumanis Normunds</t>
  </si>
  <si>
    <t>Apes nov</t>
  </si>
  <si>
    <t>Tukuma nov Dome</t>
  </si>
  <si>
    <t>Daugavpils nov</t>
  </si>
  <si>
    <t>Knipens Kaspars</t>
  </si>
  <si>
    <t>Cīrulis Māris</t>
  </si>
  <si>
    <t>Jelgavas nov SC</t>
  </si>
  <si>
    <t>Stalidzāns Edgars</t>
  </si>
  <si>
    <t>Svarinskis Einārs</t>
  </si>
  <si>
    <t>Saldus nov</t>
  </si>
  <si>
    <t>Malcenieks Jānis</t>
  </si>
  <si>
    <t>LSSK-2</t>
  </si>
  <si>
    <t>Ogres nov</t>
  </si>
  <si>
    <t>Jansons Raivis</t>
  </si>
  <si>
    <t>Babīte-2</t>
  </si>
  <si>
    <t>Kuzmins Arturs</t>
  </si>
  <si>
    <t>Auces nov</t>
  </si>
  <si>
    <t>Borisēvičs Anatolijs</t>
  </si>
  <si>
    <t>Zutis Kaspars</t>
  </si>
  <si>
    <t>Bambulis Igors</t>
  </si>
  <si>
    <t>Gulbenes nov</t>
  </si>
  <si>
    <t>Rūjienas nov</t>
  </si>
  <si>
    <t>Mellītis Dairis</t>
  </si>
  <si>
    <t>Ārmanis Edmunds</t>
  </si>
  <si>
    <t>Kaspars Leitis</t>
  </si>
  <si>
    <t>56.LSVS 50+</t>
  </si>
  <si>
    <t>ĶEKAVA</t>
  </si>
  <si>
    <t>Jukštaks Ilmars</t>
  </si>
  <si>
    <t>Mednis Aldis</t>
  </si>
  <si>
    <t>Beverīna</t>
  </si>
  <si>
    <t>Laugalis Arturs</t>
  </si>
  <si>
    <t>Rugevis Ingus</t>
  </si>
  <si>
    <t>LSSK-1</t>
  </si>
  <si>
    <t>Grosens Ainārs</t>
  </si>
  <si>
    <t>Babīte-1</t>
  </si>
  <si>
    <t>Voitehovičs Staņislavs</t>
  </si>
  <si>
    <t>Pēčs Ainars</t>
  </si>
  <si>
    <t>Vaidava</t>
  </si>
  <si>
    <t>Markus Arvis</t>
  </si>
  <si>
    <t>Auniņš Egils</t>
  </si>
  <si>
    <t>Liepiņš Viktors</t>
  </si>
  <si>
    <t>Dambergs Janis</t>
  </si>
  <si>
    <t>Škutāns Gunars</t>
  </si>
  <si>
    <t>Lomonoss Sergejs</t>
  </si>
  <si>
    <t>Skrīveru nov</t>
  </si>
  <si>
    <t xml:space="preserve">Jelgava </t>
  </si>
  <si>
    <t>Engures nov</t>
  </si>
  <si>
    <t>Jelgavas pil</t>
  </si>
  <si>
    <t>Mihnovskis Vladimirs</t>
  </si>
  <si>
    <t>Ķekava-2</t>
  </si>
  <si>
    <t>Seņkāns Oskars</t>
  </si>
  <si>
    <t>Gūža Atvars</t>
  </si>
  <si>
    <t>Spūrītis Dzintars</t>
  </si>
  <si>
    <t>Tipāns Arnis</t>
  </si>
  <si>
    <t>Ērmanis Jānis</t>
  </si>
  <si>
    <t>Ķeiris Aldis</t>
  </si>
  <si>
    <t>Ozoliņs Vasilijs</t>
  </si>
  <si>
    <t>Līga Leite</t>
  </si>
  <si>
    <t>2019. gada 02.jūnijs</t>
  </si>
  <si>
    <t>Meinarts Eduards</t>
  </si>
  <si>
    <t>Driķis Guntis</t>
  </si>
  <si>
    <t>Matulis Jānis</t>
  </si>
  <si>
    <t>Čaklis Aivars</t>
  </si>
  <si>
    <t>Ventspils NK</t>
  </si>
  <si>
    <t>Cepurītis Egils</t>
  </si>
  <si>
    <t>Folkmanis Viktors</t>
  </si>
  <si>
    <t>Jelgavas nov.</t>
  </si>
  <si>
    <t>Rassohins Anatolijs</t>
  </si>
  <si>
    <t>Čaklis Jānis</t>
  </si>
  <si>
    <t>Ločmels Imants</t>
  </si>
  <si>
    <t>Šūlmeistars Guntis</t>
  </si>
  <si>
    <t>Krūzbergs Jānis</t>
  </si>
  <si>
    <t>Aleksejenko Staņislavs</t>
  </si>
  <si>
    <t>Kapenieks Andris</t>
  </si>
  <si>
    <t>Visockis Ilmārs</t>
  </si>
  <si>
    <t>Līvāni</t>
  </si>
  <si>
    <t xml:space="preserve">Marga Mārtiņš </t>
  </si>
  <si>
    <t>Bērziņš Guntis</t>
  </si>
  <si>
    <t>RSVK-2</t>
  </si>
  <si>
    <t>Šmits Māris</t>
  </si>
  <si>
    <t>Stieģelis Guntis</t>
  </si>
  <si>
    <t>Dzenis Guntars</t>
  </si>
  <si>
    <t>Rudzītis Aivars</t>
  </si>
  <si>
    <t>Rusakovs Vladimirs</t>
  </si>
  <si>
    <t>Ogres nov.</t>
  </si>
  <si>
    <t>Golunovs Juris</t>
  </si>
  <si>
    <t>Indrāns Ilgonis</t>
  </si>
  <si>
    <t>Zambergs Artūrs</t>
  </si>
  <si>
    <t>Devels Leonards</t>
  </si>
  <si>
    <t>Āre Jānis</t>
  </si>
  <si>
    <t>Gulbene</t>
  </si>
  <si>
    <t>Borisēvičs Vjačeslavs</t>
  </si>
  <si>
    <t>Cirsis Aivars</t>
  </si>
  <si>
    <t>Groza Jānis</t>
  </si>
  <si>
    <t>Kalniņš Laimonis</t>
  </si>
  <si>
    <t>Makars Uldis</t>
  </si>
  <si>
    <t>Mazjānis Ēriks</t>
  </si>
  <si>
    <t>Novickis Aleksandrs</t>
  </si>
  <si>
    <t>Podrobovs Vladimirs</t>
  </si>
  <si>
    <t>Prošeiko Juris</t>
  </si>
  <si>
    <t>Raguļins Aleksejs</t>
  </si>
  <si>
    <t>LSVS Veterani kungi 70+</t>
  </si>
  <si>
    <t>ķekava</t>
  </si>
  <si>
    <t>Katkēvičs Jevgeņijs</t>
  </si>
  <si>
    <t>Rīgas pilsēta</t>
  </si>
  <si>
    <t>Tukuma novads</t>
  </si>
  <si>
    <t>Ķelle Dainis</t>
  </si>
  <si>
    <t>Bērziņš Vilis</t>
  </si>
  <si>
    <t>Dauburs Harijs</t>
  </si>
  <si>
    <t>Jelgavas pilsēta</t>
  </si>
  <si>
    <t>Janovskis Heinrihs</t>
  </si>
  <si>
    <t>Rībens Guntis</t>
  </si>
  <si>
    <t>Gricmanis Imants</t>
  </si>
  <si>
    <t>Dimza Uldis</t>
  </si>
  <si>
    <t>RSVK-1</t>
  </si>
  <si>
    <t>Čerbikovs Didzis</t>
  </si>
  <si>
    <t>Rūjienas nov.</t>
  </si>
  <si>
    <t>Bolšakovs Pāvils</t>
  </si>
  <si>
    <t>Buliņš Jānis</t>
  </si>
  <si>
    <t>Siksna Māris</t>
  </si>
  <si>
    <t>RSVK-3</t>
  </si>
  <si>
    <t>Tkačenko Boriss</t>
  </si>
  <si>
    <t>LSK-2</t>
  </si>
  <si>
    <t>Ogres novads</t>
  </si>
  <si>
    <t>Dimza Kārlis Māris</t>
  </si>
  <si>
    <t>Pohomovs Jevģēnijs</t>
  </si>
  <si>
    <t>Frīdenbergs Andris</t>
  </si>
  <si>
    <t>Lauberts Jānis</t>
  </si>
  <si>
    <t>individ</t>
  </si>
  <si>
    <t>Rubenis Gunārs</t>
  </si>
  <si>
    <t>Susējs Voldemārs</t>
  </si>
  <si>
    <t>Vasiļjevs Vladimirs</t>
  </si>
  <si>
    <t>-</t>
  </si>
  <si>
    <t>LSVS D60+, D70+</t>
  </si>
  <si>
    <t>Kesenfelde Janina</t>
  </si>
  <si>
    <t>Nestore Velga</t>
  </si>
  <si>
    <t>Kriscuka Dina</t>
  </si>
  <si>
    <t>Laizāne Maija</t>
  </si>
  <si>
    <t>Indrane Ilona</t>
  </si>
  <si>
    <t>Aizputes nov.</t>
  </si>
  <si>
    <t xml:space="preserve"> Freimane Ingrida</t>
  </si>
  <si>
    <t>Aizkraukles nov.</t>
  </si>
  <si>
    <t>Murniece Gunta</t>
  </si>
  <si>
    <t>Viksne Benita</t>
  </si>
  <si>
    <t>Andersone Regina</t>
  </si>
  <si>
    <t>Ķekavas nov.</t>
  </si>
  <si>
    <t>Babra Biruta</t>
  </si>
  <si>
    <t>Jēkabpils pilsēta</t>
  </si>
  <si>
    <t>Germane Ieva</t>
  </si>
  <si>
    <t>Saldus nov.</t>
  </si>
  <si>
    <t>Leja Anita</t>
  </si>
  <si>
    <t>Kuldīgas nov.</t>
  </si>
  <si>
    <t>Freimane Diana</t>
  </si>
  <si>
    <t>Bindemane Maija</t>
  </si>
  <si>
    <t>Lapsa Regina</t>
  </si>
  <si>
    <t>Ķeguma nov.</t>
  </si>
  <si>
    <t>Izbasa Ilze</t>
  </si>
  <si>
    <t>Valmiera Vesma</t>
  </si>
  <si>
    <t>indiv.</t>
  </si>
  <si>
    <t>Grigorjeva Daina</t>
  </si>
  <si>
    <t>Melko Lauma</t>
  </si>
  <si>
    <t>Zaka Regina</t>
  </si>
  <si>
    <t>Skrīveru nov.</t>
  </si>
  <si>
    <t>Krauze Brigita</t>
  </si>
  <si>
    <t>Aija Pigita</t>
  </si>
  <si>
    <t>LSVS 56.sporta spēles novusā 02.06.2019.g. Ķekavā.</t>
  </si>
  <si>
    <t>Dubultspēļu turnīrs</t>
  </si>
  <si>
    <t>vidējais</t>
  </si>
  <si>
    <t>02.06.2019, Ķekava</t>
  </si>
  <si>
    <t>max</t>
  </si>
  <si>
    <t>Nr.p.k.</t>
  </si>
  <si>
    <t>Licencs Nr.</t>
  </si>
  <si>
    <t>Vārds, uzvārds</t>
  </si>
  <si>
    <t>PUNKTI</t>
  </si>
  <si>
    <t>KOEFICIENTS</t>
  </si>
  <si>
    <t>SETI vinneti</t>
  </si>
  <si>
    <t>SETI zaudēti</t>
  </si>
  <si>
    <t>SETU attiecība</t>
  </si>
  <si>
    <t>D 90+</t>
  </si>
  <si>
    <t>D 110+</t>
  </si>
  <si>
    <t>Individ</t>
  </si>
  <si>
    <t>RSVK 1</t>
  </si>
  <si>
    <t>More  Ināra</t>
  </si>
  <si>
    <t>karta</t>
  </si>
  <si>
    <t>Ivanovs Romāns</t>
  </si>
  <si>
    <t>Kuldīgas novads</t>
  </si>
  <si>
    <t>Vīgante Mudīte</t>
  </si>
  <si>
    <t>Kārkliņš Edgars</t>
  </si>
  <si>
    <t>Laganovska Anna</t>
  </si>
  <si>
    <t>Kručāns Aleksejs</t>
  </si>
  <si>
    <t>Individ.</t>
  </si>
  <si>
    <t>Zvingule Elita</t>
  </si>
  <si>
    <t>Grants Andrejs</t>
  </si>
  <si>
    <t>Jelgavas novada  SC</t>
  </si>
  <si>
    <t>Pabērza Mārīte</t>
  </si>
  <si>
    <t>Priede Oskars</t>
  </si>
  <si>
    <t>Auces novads</t>
  </si>
  <si>
    <t>Ģērmane Ilga</t>
  </si>
  <si>
    <t>Štamers Aivars</t>
  </si>
  <si>
    <t>Ķekava 2</t>
  </si>
  <si>
    <t>Vanaga Daina</t>
  </si>
  <si>
    <t>Lapsiņš Aivars</t>
  </si>
  <si>
    <t>Dziesma Ilze</t>
  </si>
  <si>
    <t>Bajārs Edgars</t>
  </si>
  <si>
    <t>Turne Vita</t>
  </si>
  <si>
    <t xml:space="preserve">Stepiņš Guntars </t>
  </si>
  <si>
    <t>Mūrniece Inese</t>
  </si>
  <si>
    <t>Fjodorovs Viktors</t>
  </si>
  <si>
    <t>Tiesnesis</t>
  </si>
  <si>
    <t>D40 un D50</t>
  </si>
  <si>
    <t>Vieta D40</t>
  </si>
  <si>
    <t>Vieta D50</t>
  </si>
  <si>
    <t>Lāce Ilze</t>
  </si>
  <si>
    <t>Vilkoica Irēna</t>
  </si>
  <si>
    <t>Paparde Evija</t>
  </si>
  <si>
    <t>Šķipare Rita</t>
  </si>
  <si>
    <t>Jēkablips</t>
  </si>
  <si>
    <t>Vicinska Daina</t>
  </si>
  <si>
    <t>Liepajas SSK 1</t>
  </si>
  <si>
    <t>Skalbe Sintija</t>
  </si>
  <si>
    <t>Salmiņa Inta</t>
  </si>
  <si>
    <t>Nasteviča Iveta</t>
  </si>
  <si>
    <t>Rīgas SVK 2</t>
  </si>
  <si>
    <t>Balode Līga</t>
  </si>
  <si>
    <t>Jonkus Iveta</t>
  </si>
  <si>
    <t>Jaunbrūna Sandra</t>
  </si>
  <si>
    <t>Pēča Sandra</t>
  </si>
  <si>
    <t>Sirmā Diāna</t>
  </si>
  <si>
    <t>Individuāli</t>
  </si>
  <si>
    <t>Oborenko Ieva</t>
  </si>
  <si>
    <t>Engure</t>
  </si>
  <si>
    <t>France Ilze</t>
  </si>
  <si>
    <t>Kalmane Dita</t>
  </si>
  <si>
    <t>Romanova Sarmīte</t>
  </si>
  <si>
    <t>Seržāne Dita</t>
  </si>
  <si>
    <t>Latvijas pašvaldību sporta veterānu-senioru 56. sporta spēles novusā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</si>
</sst>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6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204"/>
    </font>
    <font>
      <sz val="10"/>
      <color indexed="12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61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10"/>
      <name val="Arial"/>
      <family val="2"/>
      <charset val="186"/>
    </font>
    <font>
      <sz val="10"/>
      <color indexed="8"/>
      <name val="Arial"/>
      <family val="2"/>
      <charset val="186"/>
    </font>
    <font>
      <sz val="12"/>
      <name val="Arial"/>
      <family val="2"/>
      <charset val="204"/>
    </font>
    <font>
      <sz val="9"/>
      <name val="Arial"/>
      <family val="2"/>
      <charset val="186"/>
    </font>
    <font>
      <sz val="14"/>
      <name val="Arial"/>
      <family val="2"/>
      <charset val="204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0"/>
      <color theme="1"/>
      <name val="Arial"/>
      <family val="2"/>
      <charset val="186"/>
    </font>
    <font>
      <b/>
      <sz val="14"/>
      <name val="Arial"/>
      <family val="2"/>
      <charset val="204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4"/>
      <color indexed="10"/>
      <name val="Arial"/>
      <family val="2"/>
      <charset val="204"/>
    </font>
    <font>
      <b/>
      <sz val="14"/>
      <color indexed="8"/>
      <name val="Arial"/>
      <family val="2"/>
      <charset val="204"/>
    </font>
    <font>
      <sz val="10"/>
      <name val="Arial"/>
      <family val="2"/>
    </font>
    <font>
      <b/>
      <sz val="11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9"/>
      <name val="Arial"/>
      <family val="2"/>
    </font>
    <font>
      <b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11"/>
      <color indexed="8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color rgb="FF0070C0"/>
      <name val="Arial"/>
      <family val="2"/>
      <charset val="186"/>
    </font>
    <font>
      <b/>
      <sz val="11"/>
      <color rgb="FF0070C0"/>
      <name val="Arial"/>
      <family val="2"/>
      <charset val="204"/>
    </font>
    <font>
      <b/>
      <sz val="11"/>
      <color indexed="8"/>
      <name val="Arial"/>
      <family val="2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rgb="FFFF0000"/>
      <name val="Arial"/>
      <family val="2"/>
      <charset val="204"/>
    </font>
    <font>
      <b/>
      <sz val="11"/>
      <color rgb="FF00B050"/>
      <name val="Arial"/>
      <family val="2"/>
      <charset val="186"/>
    </font>
    <font>
      <b/>
      <sz val="11"/>
      <color rgb="FF00B05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Arial"/>
      <family val="2"/>
    </font>
    <font>
      <sz val="9"/>
      <name val="Times New Roman"/>
      <family val="1"/>
      <charset val="204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name val="Arial"/>
      <family val="2"/>
      <charset val="204"/>
    </font>
    <font>
      <b/>
      <i/>
      <sz val="2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204"/>
    </font>
    <font>
      <b/>
      <sz val="9"/>
      <name val="Arial"/>
      <family val="2"/>
      <charset val="186"/>
    </font>
    <font>
      <sz val="10"/>
      <color indexed="8"/>
      <name val="Arial"/>
      <family val="2"/>
      <charset val="204"/>
    </font>
    <font>
      <sz val="11"/>
      <name val="Arial"/>
      <family val="2"/>
      <charset val="186"/>
    </font>
    <font>
      <sz val="10"/>
      <color theme="0"/>
      <name val="Arial"/>
      <family val="2"/>
    </font>
    <font>
      <sz val="10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1"/>
      <color theme="0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rgb="FFCC00CC"/>
      <name val="Arial"/>
      <family val="2"/>
    </font>
    <font>
      <b/>
      <sz val="9"/>
      <color rgb="FFCC00CC"/>
      <name val="Arial"/>
      <family val="2"/>
      <charset val="186"/>
    </font>
    <font>
      <b/>
      <sz val="10"/>
      <name val="Times New Roman"/>
      <family val="1"/>
      <charset val="186"/>
    </font>
    <font>
      <sz val="10"/>
      <color indexed="9"/>
      <name val="Arial"/>
      <family val="2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9"/>
      <color indexed="14"/>
      <name val="Arial"/>
      <family val="2"/>
    </font>
    <font>
      <sz val="10"/>
      <name val="Times New Roman"/>
      <family val="1"/>
      <charset val="186"/>
    </font>
    <font>
      <b/>
      <sz val="10"/>
      <color indexed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9"/>
      <name val="Times New Roman"/>
      <family val="1"/>
      <charset val="186"/>
    </font>
    <font>
      <b/>
      <sz val="9"/>
      <color indexed="14"/>
      <name val="Times New Roman"/>
      <family val="1"/>
      <charset val="186"/>
    </font>
    <font>
      <b/>
      <sz val="12"/>
      <color rgb="FFFF0000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2"/>
      <color rgb="FF00B050"/>
      <name val="Arial"/>
      <family val="2"/>
      <charset val="204"/>
    </font>
    <font>
      <sz val="9"/>
      <name val="Times New Roman"/>
      <family val="1"/>
      <charset val="186"/>
    </font>
    <font>
      <sz val="9"/>
      <color indexed="14"/>
      <name val="Times New Roman"/>
      <family val="1"/>
      <charset val="186"/>
    </font>
    <font>
      <sz val="12"/>
      <name val="Arial"/>
      <family val="2"/>
      <charset val="186"/>
    </font>
    <font>
      <sz val="14"/>
      <color rgb="FFFF0000"/>
      <name val="Arial"/>
      <family val="2"/>
      <charset val="186"/>
    </font>
    <font>
      <sz val="14"/>
      <color rgb="FF002060"/>
      <name val="Arial"/>
      <family val="2"/>
      <charset val="186"/>
    </font>
    <font>
      <sz val="14"/>
      <color rgb="FF00B050"/>
      <name val="Arial"/>
      <family val="2"/>
      <charset val="186"/>
    </font>
    <font>
      <sz val="14"/>
      <name val="Arial"/>
      <family val="2"/>
      <charset val="186"/>
    </font>
    <font>
      <b/>
      <sz val="14"/>
      <color rgb="FF0070C0"/>
      <name val="Arial"/>
      <family val="2"/>
      <charset val="186"/>
    </font>
    <font>
      <b/>
      <sz val="14"/>
      <color rgb="FF00B050"/>
      <name val="Arial"/>
      <family val="2"/>
      <charset val="186"/>
    </font>
    <font>
      <sz val="9"/>
      <color indexed="9"/>
      <name val="Arial"/>
      <family val="2"/>
      <charset val="186"/>
    </font>
    <font>
      <b/>
      <sz val="9"/>
      <color indexed="14"/>
      <name val="Arial"/>
      <family val="2"/>
      <charset val="186"/>
    </font>
    <font>
      <b/>
      <sz val="18"/>
      <color theme="1"/>
      <name val="Calibri"/>
      <family val="2"/>
      <scheme val="minor"/>
    </font>
    <font>
      <b/>
      <sz val="18"/>
      <name val="Arial"/>
      <family val="2"/>
      <charset val="186"/>
    </font>
    <font>
      <sz val="8"/>
      <name val="Arial"/>
      <family val="2"/>
      <charset val="204"/>
    </font>
    <font>
      <sz val="11"/>
      <name val="Times New Roman"/>
      <family val="1"/>
      <charset val="186"/>
    </font>
    <font>
      <b/>
      <sz val="14"/>
      <name val="Arial"/>
      <family val="2"/>
      <charset val="186"/>
    </font>
    <font>
      <b/>
      <sz val="12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10"/>
      <color rgb="FFFF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b/>
      <sz val="10"/>
      <color rgb="FF339933"/>
      <name val="Times New Roman"/>
      <family val="1"/>
      <charset val="204"/>
    </font>
    <font>
      <sz val="16"/>
      <name val="Times New Roman"/>
      <family val="1"/>
      <charset val="186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darkUp">
        <bgColor indexed="13"/>
      </patternFill>
    </fill>
  </fills>
  <borders count="1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10"/>
      </left>
      <right style="thin">
        <color indexed="64"/>
      </right>
      <top style="thin">
        <color indexed="64"/>
      </top>
      <bottom style="hair">
        <color indexed="10"/>
      </bottom>
      <diagonal/>
    </border>
    <border>
      <left style="hair">
        <color indexed="10"/>
      </left>
      <right style="thin">
        <color indexed="64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hair">
        <color indexed="10"/>
      </top>
      <bottom style="thin">
        <color indexed="64"/>
      </bottom>
      <diagonal/>
    </border>
    <border>
      <left style="hair">
        <color indexed="10"/>
      </left>
      <right style="thin">
        <color indexed="64"/>
      </right>
      <top style="hair">
        <color indexed="1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/>
      </right>
      <top style="thin">
        <color indexed="64"/>
      </top>
      <bottom/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/>
      <bottom/>
      <diagonal/>
    </border>
    <border>
      <left style="hair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 style="thin">
        <color indexed="64"/>
      </right>
      <top style="hair">
        <color indexed="10"/>
      </top>
      <bottom/>
      <diagonal/>
    </border>
    <border>
      <left style="hair">
        <color indexed="10"/>
      </left>
      <right style="thin">
        <color indexed="64"/>
      </right>
      <top/>
      <bottom style="hair">
        <color indexed="1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0"/>
      </bottom>
      <diagonal/>
    </border>
    <border>
      <left/>
      <right style="thin">
        <color indexed="64"/>
      </right>
      <top style="thin">
        <color indexed="64"/>
      </top>
      <bottom style="dotted">
        <color indexed="60"/>
      </bottom>
      <diagonal/>
    </border>
    <border>
      <left style="thin">
        <color indexed="64"/>
      </left>
      <right/>
      <top style="thin">
        <color indexed="64"/>
      </top>
      <bottom style="dotted">
        <color indexed="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52"/>
      </right>
      <top style="dotted">
        <color indexed="60"/>
      </top>
      <bottom style="thin">
        <color indexed="64"/>
      </bottom>
      <diagonal/>
    </border>
    <border>
      <left style="hair">
        <color indexed="52"/>
      </left>
      <right style="thin">
        <color indexed="64"/>
      </right>
      <top style="dotted">
        <color indexed="60"/>
      </top>
      <bottom style="thin">
        <color indexed="64"/>
      </bottom>
      <diagonal/>
    </border>
    <border>
      <left style="thin">
        <color indexed="64"/>
      </left>
      <right style="hair">
        <color indexed="52"/>
      </right>
      <top style="dotted">
        <color indexed="60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0"/>
      </bottom>
      <diagonal/>
    </border>
    <border>
      <left/>
      <right style="thin">
        <color indexed="64"/>
      </right>
      <top/>
      <bottom style="dotted">
        <color indexed="6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12">
    <xf numFmtId="0" fontId="0" fillId="0" borderId="0" xfId="0"/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25" xfId="0" applyFont="1" applyFill="1" applyBorder="1"/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25" xfId="0" applyBorder="1"/>
    <xf numFmtId="0" fontId="16" fillId="3" borderId="25" xfId="0" applyFont="1" applyFill="1" applyBorder="1" applyAlignment="1">
      <alignment horizontal="center"/>
    </xf>
    <xf numFmtId="0" fontId="15" fillId="0" borderId="0" xfId="0" applyFont="1" applyFill="1"/>
    <xf numFmtId="0" fontId="19" fillId="0" borderId="4" xfId="0" applyFont="1" applyFill="1" applyBorder="1" applyAlignment="1">
      <alignment horizontal="center"/>
    </xf>
    <xf numFmtId="0" fontId="15" fillId="0" borderId="0" xfId="0" applyFont="1"/>
    <xf numFmtId="0" fontId="24" fillId="0" borderId="0" xfId="0" applyFont="1"/>
    <xf numFmtId="0" fontId="2" fillId="0" borderId="0" xfId="0" applyFont="1"/>
    <xf numFmtId="0" fontId="26" fillId="8" borderId="25" xfId="0" applyFont="1" applyFill="1" applyBorder="1" applyAlignment="1">
      <alignment horizontal="center"/>
    </xf>
    <xf numFmtId="0" fontId="26" fillId="8" borderId="26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 wrapText="1" indent="1"/>
    </xf>
    <xf numFmtId="164" fontId="29" fillId="0" borderId="5" xfId="0" applyNumberFormat="1" applyFont="1" applyFill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/>
    </xf>
    <xf numFmtId="1" fontId="29" fillId="0" borderId="23" xfId="0" applyNumberFormat="1" applyFont="1" applyFill="1" applyBorder="1" applyAlignment="1">
      <alignment horizontal="center" vertical="center" wrapText="1"/>
    </xf>
    <xf numFmtId="1" fontId="32" fillId="2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center"/>
    </xf>
    <xf numFmtId="1" fontId="34" fillId="0" borderId="29" xfId="0" applyNumberFormat="1" applyFont="1" applyBorder="1" applyAlignment="1">
      <alignment horizontal="center"/>
    </xf>
    <xf numFmtId="0" fontId="34" fillId="0" borderId="29" xfId="0" applyFont="1" applyFill="1" applyBorder="1" applyAlignment="1">
      <alignment horizontal="center" vertical="center"/>
    </xf>
    <xf numFmtId="0" fontId="35" fillId="2" borderId="30" xfId="0" applyFont="1" applyFill="1" applyBorder="1" applyAlignment="1" applyProtection="1">
      <alignment horizontal="center"/>
      <protection hidden="1"/>
    </xf>
    <xf numFmtId="0" fontId="36" fillId="2" borderId="31" xfId="0" applyFont="1" applyFill="1" applyBorder="1" applyAlignment="1" applyProtection="1">
      <alignment horizontal="center" vertical="center"/>
      <protection hidden="1"/>
    </xf>
    <xf numFmtId="0" fontId="29" fillId="0" borderId="32" xfId="0" applyFont="1" applyFill="1" applyBorder="1" applyAlignment="1" applyProtection="1">
      <alignment horizontal="center" vertical="center"/>
      <protection hidden="1"/>
    </xf>
    <xf numFmtId="0" fontId="27" fillId="0" borderId="4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24" fillId="0" borderId="25" xfId="0" applyFont="1" applyBorder="1"/>
    <xf numFmtId="0" fontId="24" fillId="0" borderId="3" xfId="0" applyFont="1" applyFill="1" applyBorder="1" applyAlignment="1">
      <alignment horizontal="center" vertical="center"/>
    </xf>
    <xf numFmtId="1" fontId="31" fillId="0" borderId="3" xfId="0" applyNumberFormat="1" applyFont="1" applyBorder="1" applyAlignment="1">
      <alignment horizontal="center"/>
    </xf>
    <xf numFmtId="1" fontId="29" fillId="0" borderId="3" xfId="0" applyNumberFormat="1" applyFont="1" applyFill="1" applyBorder="1" applyAlignment="1">
      <alignment horizontal="center" vertical="center" wrapText="1"/>
    </xf>
    <xf numFmtId="1" fontId="38" fillId="2" borderId="3" xfId="0" applyNumberFormat="1" applyFont="1" applyFill="1" applyBorder="1" applyAlignment="1">
      <alignment horizontal="center" vertical="center" wrapText="1"/>
    </xf>
    <xf numFmtId="0" fontId="39" fillId="0" borderId="33" xfId="0" applyFont="1" applyFill="1" applyBorder="1" applyAlignment="1" applyProtection="1">
      <alignment horizontal="center"/>
      <protection hidden="1"/>
    </xf>
    <xf numFmtId="1" fontId="25" fillId="2" borderId="3" xfId="0" applyNumberFormat="1" applyFont="1" applyFill="1" applyBorder="1" applyAlignment="1">
      <alignment horizontal="center" vertical="center" wrapText="1"/>
    </xf>
    <xf numFmtId="0" fontId="35" fillId="0" borderId="33" xfId="0" applyFont="1" applyFill="1" applyBorder="1" applyAlignment="1" applyProtection="1">
      <alignment horizontal="center"/>
      <protection hidden="1"/>
    </xf>
    <xf numFmtId="0" fontId="40" fillId="0" borderId="7" xfId="0" applyFont="1" applyFill="1" applyBorder="1" applyAlignment="1">
      <alignment horizontal="left" vertical="center" wrapText="1" indent="1"/>
    </xf>
    <xf numFmtId="164" fontId="29" fillId="0" borderId="7" xfId="0" applyNumberFormat="1" applyFont="1" applyFill="1" applyBorder="1" applyAlignment="1">
      <alignment horizontal="center" vertical="center" wrapText="1"/>
    </xf>
    <xf numFmtId="1" fontId="29" fillId="3" borderId="3" xfId="0" applyNumberFormat="1" applyFont="1" applyFill="1" applyBorder="1" applyAlignment="1">
      <alignment horizontal="center" vertical="center" wrapText="1"/>
    </xf>
    <xf numFmtId="1" fontId="32" fillId="2" borderId="3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 wrapText="1" indent="1"/>
    </xf>
    <xf numFmtId="0" fontId="29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left" vertical="center" wrapText="1" indent="1"/>
    </xf>
    <xf numFmtId="164" fontId="29" fillId="0" borderId="3" xfId="0" applyNumberFormat="1" applyFont="1" applyFill="1" applyBorder="1" applyAlignment="1">
      <alignment horizontal="center" vertical="center" wrapText="1"/>
    </xf>
    <xf numFmtId="1" fontId="42" fillId="2" borderId="3" xfId="0" applyNumberFormat="1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left" vertical="center" wrapText="1" indent="1"/>
    </xf>
    <xf numFmtId="1" fontId="44" fillId="2" borderId="3" xfId="0" applyNumberFormat="1" applyFont="1" applyFill="1" applyBorder="1" applyAlignment="1">
      <alignment horizontal="center" vertical="center" wrapText="1"/>
    </xf>
    <xf numFmtId="1" fontId="45" fillId="2" borderId="3" xfId="0" applyNumberFormat="1" applyFont="1" applyFill="1" applyBorder="1" applyAlignment="1">
      <alignment horizontal="center" vertical="center" wrapText="1"/>
    </xf>
    <xf numFmtId="0" fontId="36" fillId="2" borderId="32" xfId="0" applyFont="1" applyFill="1" applyBorder="1" applyAlignment="1" applyProtection="1">
      <alignment horizontal="center" vertical="center"/>
      <protection hidden="1"/>
    </xf>
    <xf numFmtId="0" fontId="40" fillId="0" borderId="3" xfId="0" applyFont="1" applyFill="1" applyBorder="1" applyAlignment="1">
      <alignment horizontal="left" vertical="center" wrapText="1" indent="1"/>
    </xf>
    <xf numFmtId="0" fontId="24" fillId="0" borderId="7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left" vertical="center" wrapText="1" indent="1"/>
    </xf>
    <xf numFmtId="1" fontId="30" fillId="0" borderId="7" xfId="0" applyNumberFormat="1" applyFont="1" applyBorder="1" applyAlignment="1">
      <alignment horizontal="center"/>
    </xf>
    <xf numFmtId="1" fontId="25" fillId="2" borderId="7" xfId="0" applyNumberFormat="1" applyFont="1" applyFill="1" applyBorder="1" applyAlignment="1">
      <alignment horizontal="center" vertical="center" wrapText="1"/>
    </xf>
    <xf numFmtId="0" fontId="24" fillId="0" borderId="23" xfId="0" applyFont="1" applyBorder="1"/>
    <xf numFmtId="0" fontId="24" fillId="0" borderId="26" xfId="0" applyFont="1" applyBorder="1"/>
    <xf numFmtId="0" fontId="27" fillId="0" borderId="0" xfId="0" applyFont="1" applyBorder="1" applyAlignment="1">
      <alignment horizontal="center"/>
    </xf>
    <xf numFmtId="0" fontId="24" fillId="0" borderId="3" xfId="0" applyFont="1" applyBorder="1"/>
    <xf numFmtId="0" fontId="24" fillId="0" borderId="0" xfId="0" applyFont="1" applyBorder="1"/>
    <xf numFmtId="0" fontId="46" fillId="0" borderId="7" xfId="0" applyFont="1" applyFill="1" applyBorder="1" applyAlignment="1">
      <alignment horizontal="left" vertical="center" wrapText="1" indent="1"/>
    </xf>
    <xf numFmtId="1" fontId="45" fillId="2" borderId="7" xfId="0" applyNumberFormat="1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/>
    </xf>
    <xf numFmtId="0" fontId="24" fillId="0" borderId="7" xfId="0" applyFont="1" applyBorder="1"/>
    <xf numFmtId="1" fontId="47" fillId="0" borderId="3" xfId="0" applyNumberFormat="1" applyFont="1" applyBorder="1" applyAlignment="1">
      <alignment horizontal="center"/>
    </xf>
    <xf numFmtId="1" fontId="48" fillId="2" borderId="3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/>
    </xf>
    <xf numFmtId="0" fontId="34" fillId="0" borderId="35" xfId="0" applyFont="1" applyFill="1" applyBorder="1" applyAlignment="1">
      <alignment horizontal="center" vertical="center"/>
    </xf>
    <xf numFmtId="1" fontId="49" fillId="2" borderId="3" xfId="0" applyNumberFormat="1" applyFont="1" applyFill="1" applyBorder="1" applyAlignment="1">
      <alignment horizontal="center" vertical="center" wrapText="1"/>
    </xf>
    <xf numFmtId="1" fontId="29" fillId="9" borderId="3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left" vertical="center" wrapText="1" indent="1"/>
    </xf>
    <xf numFmtId="164" fontId="29" fillId="0" borderId="11" xfId="0" applyNumberFormat="1" applyFont="1" applyFill="1" applyBorder="1" applyAlignment="1">
      <alignment horizontal="center" vertical="center" wrapText="1"/>
    </xf>
    <xf numFmtId="1" fontId="47" fillId="0" borderId="11" xfId="0" applyNumberFormat="1" applyFont="1" applyBorder="1" applyAlignment="1">
      <alignment horizontal="center"/>
    </xf>
    <xf numFmtId="1" fontId="31" fillId="0" borderId="11" xfId="0" applyNumberFormat="1" applyFont="1" applyBorder="1" applyAlignment="1">
      <alignment horizontal="center"/>
    </xf>
    <xf numFmtId="1" fontId="29" fillId="0" borderId="11" xfId="0" applyNumberFormat="1" applyFont="1" applyFill="1" applyBorder="1" applyAlignment="1">
      <alignment horizontal="center" vertical="center" wrapText="1"/>
    </xf>
    <xf numFmtId="1" fontId="48" fillId="2" borderId="11" xfId="0" applyNumberFormat="1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/>
    </xf>
    <xf numFmtId="1" fontId="34" fillId="0" borderId="36" xfId="0" applyNumberFormat="1" applyFont="1" applyBorder="1" applyAlignment="1">
      <alignment horizontal="center"/>
    </xf>
    <xf numFmtId="0" fontId="34" fillId="0" borderId="37" xfId="0" applyFont="1" applyFill="1" applyBorder="1" applyAlignment="1">
      <alignment horizontal="center" vertical="center"/>
    </xf>
    <xf numFmtId="0" fontId="35" fillId="0" borderId="38" xfId="0" applyFont="1" applyFill="1" applyBorder="1" applyAlignment="1" applyProtection="1">
      <alignment horizontal="center"/>
      <protection hidden="1"/>
    </xf>
    <xf numFmtId="0" fontId="29" fillId="0" borderId="39" xfId="0" applyFont="1" applyFill="1" applyBorder="1" applyAlignment="1" applyProtection="1">
      <alignment horizontal="center" vertical="center"/>
      <protection hidden="1"/>
    </xf>
    <xf numFmtId="0" fontId="27" fillId="0" borderId="15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" fontId="50" fillId="0" borderId="0" xfId="0" applyNumberFormat="1" applyFont="1" applyBorder="1" applyAlignment="1">
      <alignment horizontal="center"/>
    </xf>
    <xf numFmtId="0" fontId="0" fillId="0" borderId="0" xfId="0" applyBorder="1" applyAlignment="1"/>
    <xf numFmtId="0" fontId="24" fillId="0" borderId="0" xfId="0" applyFont="1" applyAlignment="1">
      <alignment horizontal="left"/>
    </xf>
    <xf numFmtId="0" fontId="20" fillId="3" borderId="42" xfId="0" applyFont="1" applyFill="1" applyBorder="1" applyAlignment="1">
      <alignment horizontal="center"/>
    </xf>
    <xf numFmtId="1" fontId="20" fillId="3" borderId="42" xfId="0" applyNumberFormat="1" applyFont="1" applyFill="1" applyBorder="1" applyAlignment="1">
      <alignment horizontal="center"/>
    </xf>
    <xf numFmtId="0" fontId="52" fillId="3" borderId="0" xfId="0" applyFont="1" applyFill="1" applyAlignment="1">
      <alignment horizontal="center"/>
    </xf>
    <xf numFmtId="0" fontId="24" fillId="3" borderId="0" xfId="0" applyFont="1" applyFill="1"/>
    <xf numFmtId="0" fontId="0" fillId="3" borderId="0" xfId="0" applyFill="1"/>
    <xf numFmtId="0" fontId="51" fillId="3" borderId="0" xfId="0" applyFont="1" applyFill="1" applyAlignment="1"/>
    <xf numFmtId="0" fontId="53" fillId="3" borderId="0" xfId="0" applyFont="1" applyFill="1"/>
    <xf numFmtId="0" fontId="53" fillId="3" borderId="0" xfId="0" applyFont="1" applyFill="1" applyBorder="1" applyAlignment="1">
      <alignment horizontal="right"/>
    </xf>
    <xf numFmtId="0" fontId="26" fillId="10" borderId="44" xfId="0" applyFont="1" applyFill="1" applyBorder="1" applyAlignment="1">
      <alignment horizontal="center" vertical="center"/>
    </xf>
    <xf numFmtId="0" fontId="26" fillId="10" borderId="45" xfId="0" applyFont="1" applyFill="1" applyBorder="1" applyAlignment="1">
      <alignment horizontal="center" vertical="center"/>
    </xf>
    <xf numFmtId="0" fontId="55" fillId="10" borderId="46" xfId="0" applyFont="1" applyFill="1" applyBorder="1" applyAlignment="1">
      <alignment horizontal="center" vertical="center" wrapText="1"/>
    </xf>
    <xf numFmtId="0" fontId="55" fillId="10" borderId="28" xfId="0" applyFont="1" applyFill="1" applyBorder="1" applyAlignment="1">
      <alignment horizontal="center" vertical="center" wrapText="1"/>
    </xf>
    <xf numFmtId="0" fontId="33" fillId="10" borderId="2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27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 applyProtection="1">
      <alignment horizontal="center" vertical="center"/>
      <protection hidden="1"/>
    </xf>
    <xf numFmtId="0" fontId="20" fillId="10" borderId="20" xfId="0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6" fillId="10" borderId="20" xfId="0" applyFont="1" applyFill="1" applyBorder="1" applyAlignment="1">
      <alignment horizontal="center" vertical="center"/>
    </xf>
    <xf numFmtId="0" fontId="20" fillId="10" borderId="20" xfId="0" applyFont="1" applyFill="1" applyBorder="1" applyAlignment="1">
      <alignment vertical="center"/>
    </xf>
    <xf numFmtId="0" fontId="20" fillId="3" borderId="16" xfId="0" applyFont="1" applyFill="1" applyBorder="1" applyAlignment="1">
      <alignment horizontal="left" vertical="center"/>
    </xf>
    <xf numFmtId="0" fontId="57" fillId="3" borderId="18" xfId="0" applyFont="1" applyFill="1" applyBorder="1" applyAlignment="1">
      <alignment horizontal="left" vertical="center"/>
    </xf>
    <xf numFmtId="0" fontId="57" fillId="3" borderId="18" xfId="0" applyFont="1" applyFill="1" applyBorder="1" applyAlignment="1">
      <alignment vertical="center"/>
    </xf>
    <xf numFmtId="1" fontId="2" fillId="3" borderId="18" xfId="0" applyNumberFormat="1" applyFont="1" applyFill="1" applyBorder="1" applyAlignment="1">
      <alignment horizontal="center" vertical="center"/>
    </xf>
    <xf numFmtId="1" fontId="57" fillId="3" borderId="18" xfId="0" applyNumberFormat="1" applyFont="1" applyFill="1" applyBorder="1" applyAlignment="1">
      <alignment horizontal="center" vertical="center"/>
    </xf>
    <xf numFmtId="0" fontId="57" fillId="3" borderId="18" xfId="0" applyFont="1" applyFill="1" applyBorder="1" applyAlignment="1">
      <alignment horizontal="center" vertical="center"/>
    </xf>
    <xf numFmtId="2" fontId="24" fillId="3" borderId="18" xfId="0" applyNumberFormat="1" applyFont="1" applyFill="1" applyBorder="1" applyAlignment="1">
      <alignment horizontal="center" vertical="center" wrapText="1"/>
    </xf>
    <xf numFmtId="1" fontId="24" fillId="3" borderId="18" xfId="0" applyNumberFormat="1" applyFont="1" applyFill="1" applyBorder="1" applyAlignment="1">
      <alignment horizontal="center" vertical="center" wrapText="1"/>
    </xf>
    <xf numFmtId="1" fontId="25" fillId="3" borderId="18" xfId="0" applyNumberFormat="1" applyFont="1" applyFill="1" applyBorder="1" applyAlignment="1">
      <alignment horizontal="center" vertical="center" wrapText="1"/>
    </xf>
    <xf numFmtId="0" fontId="58" fillId="3" borderId="18" xfId="0" applyFont="1" applyFill="1" applyBorder="1" applyAlignment="1">
      <alignment horizontal="center" vertical="center"/>
    </xf>
    <xf numFmtId="1" fontId="15" fillId="3" borderId="18" xfId="0" applyNumberFormat="1" applyFont="1" applyFill="1" applyBorder="1" applyAlignment="1">
      <alignment horizontal="center" vertical="center"/>
    </xf>
    <xf numFmtId="1" fontId="24" fillId="3" borderId="18" xfId="0" applyNumberFormat="1" applyFont="1" applyFill="1" applyBorder="1" applyAlignment="1">
      <alignment horizontal="center" vertical="center"/>
    </xf>
    <xf numFmtId="1" fontId="24" fillId="3" borderId="19" xfId="0" applyNumberFormat="1" applyFont="1" applyFill="1" applyBorder="1" applyAlignment="1">
      <alignment horizontal="center" vertical="center" wrapText="1"/>
    </xf>
    <xf numFmtId="0" fontId="20" fillId="3" borderId="28" xfId="0" applyFont="1" applyFill="1" applyBorder="1" applyAlignment="1" applyProtection="1">
      <alignment horizontal="center" vertical="center"/>
      <protection hidden="1"/>
    </xf>
    <xf numFmtId="0" fontId="20" fillId="3" borderId="54" xfId="0" applyFont="1" applyFill="1" applyBorder="1" applyAlignment="1" applyProtection="1">
      <alignment horizontal="center" vertical="center"/>
      <protection hidden="1"/>
    </xf>
    <xf numFmtId="0" fontId="20" fillId="3" borderId="56" xfId="0" applyFont="1" applyFill="1" applyBorder="1" applyAlignment="1" applyProtection="1">
      <alignment horizontal="center" vertical="center"/>
      <protection hidden="1"/>
    </xf>
    <xf numFmtId="0" fontId="34" fillId="3" borderId="0" xfId="0" applyFont="1" applyFill="1" applyBorder="1" applyAlignment="1" applyProtection="1">
      <alignment horizontal="center" vertical="center"/>
      <protection hidden="1"/>
    </xf>
    <xf numFmtId="0" fontId="59" fillId="3" borderId="0" xfId="0" applyFont="1" applyFill="1" applyBorder="1" applyAlignment="1" applyProtection="1">
      <alignment horizontal="center" vertical="center"/>
      <protection hidden="1"/>
    </xf>
    <xf numFmtId="0" fontId="24" fillId="3" borderId="16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4" fillId="3" borderId="19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/>
    </xf>
    <xf numFmtId="0" fontId="20" fillId="3" borderId="58" xfId="0" applyFont="1" applyFill="1" applyBorder="1" applyAlignment="1">
      <alignment horizontal="left" vertical="center"/>
    </xf>
    <xf numFmtId="0" fontId="57" fillId="3" borderId="59" xfId="0" applyFont="1" applyFill="1" applyBorder="1" applyAlignment="1">
      <alignment horizontal="left" vertical="center"/>
    </xf>
    <xf numFmtId="0" fontId="57" fillId="3" borderId="59" xfId="0" applyFont="1" applyFill="1" applyBorder="1" applyAlignment="1">
      <alignment vertical="center"/>
    </xf>
    <xf numFmtId="1" fontId="2" fillId="3" borderId="59" xfId="0" applyNumberFormat="1" applyFont="1" applyFill="1" applyBorder="1" applyAlignment="1">
      <alignment horizontal="center" vertical="center"/>
    </xf>
    <xf numFmtId="1" fontId="57" fillId="3" borderId="59" xfId="0" applyNumberFormat="1" applyFont="1" applyFill="1" applyBorder="1" applyAlignment="1">
      <alignment horizontal="center" vertical="center"/>
    </xf>
    <xf numFmtId="0" fontId="57" fillId="3" borderId="59" xfId="0" applyFont="1" applyFill="1" applyBorder="1" applyAlignment="1">
      <alignment horizontal="center" vertical="center"/>
    </xf>
    <xf numFmtId="2" fontId="24" fillId="3" borderId="59" xfId="0" applyNumberFormat="1" applyFont="1" applyFill="1" applyBorder="1" applyAlignment="1">
      <alignment horizontal="center" vertical="center" wrapText="1"/>
    </xf>
    <xf numFmtId="1" fontId="24" fillId="3" borderId="59" xfId="0" applyNumberFormat="1" applyFont="1" applyFill="1" applyBorder="1" applyAlignment="1">
      <alignment horizontal="center" vertical="center" wrapText="1"/>
    </xf>
    <xf numFmtId="1" fontId="25" fillId="3" borderId="59" xfId="0" applyNumberFormat="1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/>
    </xf>
    <xf numFmtId="1" fontId="15" fillId="3" borderId="59" xfId="0" applyNumberFormat="1" applyFont="1" applyFill="1" applyBorder="1" applyAlignment="1">
      <alignment horizontal="center" vertical="center"/>
    </xf>
    <xf numFmtId="1" fontId="24" fillId="3" borderId="59" xfId="0" applyNumberFormat="1" applyFont="1" applyFill="1" applyBorder="1" applyAlignment="1">
      <alignment horizontal="center" vertical="center"/>
    </xf>
    <xf numFmtId="1" fontId="24" fillId="3" borderId="60" xfId="0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/>
      <protection hidden="1"/>
    </xf>
    <xf numFmtId="0" fontId="20" fillId="3" borderId="62" xfId="0" applyFont="1" applyFill="1" applyBorder="1" applyAlignment="1" applyProtection="1">
      <alignment horizontal="center" vertical="center"/>
      <protection hidden="1"/>
    </xf>
    <xf numFmtId="0" fontId="20" fillId="3" borderId="64" xfId="0" applyFont="1" applyFill="1" applyBorder="1" applyAlignment="1" applyProtection="1">
      <alignment horizontal="center" vertical="center"/>
      <protection hidden="1"/>
    </xf>
    <xf numFmtId="0" fontId="20" fillId="3" borderId="60" xfId="0" applyFont="1" applyFill="1" applyBorder="1" applyAlignment="1" applyProtection="1">
      <alignment horizontal="center" vertical="center"/>
      <protection hidden="1"/>
    </xf>
    <xf numFmtId="0" fontId="20" fillId="3" borderId="66" xfId="0" applyFont="1" applyFill="1" applyBorder="1" applyAlignment="1" applyProtection="1">
      <alignment horizontal="center" vertical="center"/>
      <protection hidden="1"/>
    </xf>
    <xf numFmtId="0" fontId="24" fillId="3" borderId="58" xfId="0" applyFont="1" applyFill="1" applyBorder="1" applyAlignment="1">
      <alignment horizontal="center"/>
    </xf>
    <xf numFmtId="0" fontId="24" fillId="3" borderId="59" xfId="0" applyFont="1" applyFill="1" applyBorder="1" applyAlignment="1">
      <alignment horizontal="center"/>
    </xf>
    <xf numFmtId="0" fontId="24" fillId="3" borderId="60" xfId="0" applyFont="1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20" fillId="3" borderId="59" xfId="0" applyFont="1" applyFill="1" applyBorder="1" applyAlignment="1">
      <alignment horizontal="center"/>
    </xf>
    <xf numFmtId="0" fontId="20" fillId="3" borderId="60" xfId="0" applyFont="1" applyFill="1" applyBorder="1" applyAlignment="1">
      <alignment horizontal="center"/>
    </xf>
    <xf numFmtId="0" fontId="24" fillId="3" borderId="0" xfId="0" applyFont="1" applyFill="1" applyBorder="1"/>
    <xf numFmtId="0" fontId="20" fillId="3" borderId="68" xfId="0" applyFont="1" applyFill="1" applyBorder="1" applyAlignment="1" applyProtection="1">
      <alignment horizontal="center" vertical="center"/>
      <protection hidden="1"/>
    </xf>
    <xf numFmtId="0" fontId="20" fillId="3" borderId="4" xfId="0" applyFont="1" applyFill="1" applyBorder="1" applyAlignment="1" applyProtection="1">
      <alignment horizontal="center" vertical="center"/>
      <protection hidden="1"/>
    </xf>
    <xf numFmtId="0" fontId="27" fillId="3" borderId="59" xfId="0" applyFont="1" applyFill="1" applyBorder="1" applyAlignment="1">
      <alignment vertical="center"/>
    </xf>
    <xf numFmtId="0" fontId="20" fillId="3" borderId="69" xfId="0" applyFont="1" applyFill="1" applyBorder="1" applyAlignment="1" applyProtection="1">
      <alignment horizontal="center" vertical="center"/>
      <protection hidden="1"/>
    </xf>
    <xf numFmtId="0" fontId="29" fillId="3" borderId="59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/>
    </xf>
    <xf numFmtId="0" fontId="57" fillId="3" borderId="9" xfId="0" applyFont="1" applyFill="1" applyBorder="1" applyAlignment="1">
      <alignment horizontal="left" vertical="center"/>
    </xf>
    <xf numFmtId="0" fontId="29" fillId="3" borderId="9" xfId="0" applyFont="1" applyFill="1" applyBorder="1" applyAlignment="1">
      <alignment vertical="center" wrapText="1"/>
    </xf>
    <xf numFmtId="1" fontId="2" fillId="3" borderId="9" xfId="0" applyNumberFormat="1" applyFont="1" applyFill="1" applyBorder="1" applyAlignment="1">
      <alignment horizontal="center" vertical="center"/>
    </xf>
    <xf numFmtId="1" fontId="57" fillId="3" borderId="9" xfId="0" applyNumberFormat="1" applyFont="1" applyFill="1" applyBorder="1" applyAlignment="1">
      <alignment horizontal="center" vertical="center"/>
    </xf>
    <xf numFmtId="1" fontId="24" fillId="3" borderId="9" xfId="0" applyNumberFormat="1" applyFont="1" applyFill="1" applyBorder="1" applyAlignment="1">
      <alignment horizontal="center" vertical="center" wrapText="1"/>
    </xf>
    <xf numFmtId="2" fontId="24" fillId="3" borderId="9" xfId="0" applyNumberFormat="1" applyFont="1" applyFill="1" applyBorder="1" applyAlignment="1">
      <alignment horizontal="center" vertical="center" wrapText="1"/>
    </xf>
    <xf numFmtId="1" fontId="25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1" fontId="15" fillId="3" borderId="9" xfId="0" applyNumberFormat="1" applyFont="1" applyFill="1" applyBorder="1" applyAlignment="1">
      <alignment horizontal="center" vertical="center"/>
    </xf>
    <xf numFmtId="1" fontId="24" fillId="3" borderId="9" xfId="0" applyNumberFormat="1" applyFont="1" applyFill="1" applyBorder="1" applyAlignment="1">
      <alignment horizontal="center" vertical="center"/>
    </xf>
    <xf numFmtId="1" fontId="24" fillId="3" borderId="2" xfId="0" applyNumberFormat="1" applyFont="1" applyFill="1" applyBorder="1" applyAlignment="1">
      <alignment horizontal="center" vertical="center" wrapText="1"/>
    </xf>
    <xf numFmtId="0" fontId="20" fillId="3" borderId="70" xfId="0" applyFont="1" applyFill="1" applyBorder="1" applyAlignment="1" applyProtection="1">
      <alignment horizontal="center" vertical="center"/>
      <protection hidden="1"/>
    </xf>
    <xf numFmtId="0" fontId="20" fillId="3" borderId="72" xfId="0" applyFont="1" applyFill="1" applyBorder="1" applyAlignment="1" applyProtection="1">
      <alignment horizontal="center" vertical="center"/>
      <protection hidden="1"/>
    </xf>
    <xf numFmtId="0" fontId="24" fillId="3" borderId="1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56" fillId="11" borderId="21" xfId="0" applyFont="1" applyFill="1" applyBorder="1" applyAlignment="1">
      <alignment horizontal="center" vertical="center"/>
    </xf>
    <xf numFmtId="0" fontId="60" fillId="3" borderId="0" xfId="0" applyFont="1" applyFill="1" applyBorder="1" applyAlignment="1">
      <alignment horizontal="left" vertical="center"/>
    </xf>
    <xf numFmtId="0" fontId="61" fillId="3" borderId="0" xfId="0" applyFont="1" applyFill="1" applyBorder="1" applyAlignment="1">
      <alignment vertical="center" wrapText="1"/>
    </xf>
    <xf numFmtId="1" fontId="62" fillId="3" borderId="0" xfId="0" applyNumberFormat="1" applyFont="1" applyFill="1" applyBorder="1" applyAlignment="1">
      <alignment horizontal="center" vertical="center"/>
    </xf>
    <xf numFmtId="1" fontId="63" fillId="3" borderId="0" xfId="0" applyNumberFormat="1" applyFont="1" applyFill="1" applyBorder="1" applyAlignment="1">
      <alignment horizontal="center" vertical="center"/>
    </xf>
    <xf numFmtId="1" fontId="60" fillId="3" borderId="0" xfId="0" applyNumberFormat="1" applyFont="1" applyFill="1" applyBorder="1" applyAlignment="1">
      <alignment horizontal="center" vertical="center" wrapText="1"/>
    </xf>
    <xf numFmtId="2" fontId="60" fillId="3" borderId="0" xfId="0" applyNumberFormat="1" applyFont="1" applyFill="1" applyBorder="1" applyAlignment="1">
      <alignment horizontal="center" vertical="center" wrapText="1"/>
    </xf>
    <xf numFmtId="1" fontId="64" fillId="3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1" fontId="15" fillId="3" borderId="0" xfId="0" applyNumberFormat="1" applyFont="1" applyFill="1" applyBorder="1" applyAlignment="1">
      <alignment horizontal="center" vertical="center"/>
    </xf>
    <xf numFmtId="1" fontId="24" fillId="3" borderId="0" xfId="0" applyNumberFormat="1" applyFont="1" applyFill="1" applyBorder="1" applyAlignment="1">
      <alignment horizontal="center" vertical="center"/>
    </xf>
    <xf numFmtId="1" fontId="24" fillId="3" borderId="0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 applyAlignment="1" applyProtection="1">
      <alignment horizontal="center" vertical="center"/>
      <protection hidden="1"/>
    </xf>
    <xf numFmtId="0" fontId="65" fillId="3" borderId="0" xfId="0" applyFont="1" applyFill="1" applyBorder="1" applyAlignment="1" applyProtection="1">
      <alignment horizontal="center" vertical="center"/>
      <protection hidden="1"/>
    </xf>
    <xf numFmtId="0" fontId="2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56" fillId="11" borderId="2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/>
    </xf>
    <xf numFmtId="1" fontId="57" fillId="3" borderId="0" xfId="0" applyNumberFormat="1" applyFont="1" applyFill="1" applyBorder="1" applyAlignment="1">
      <alignment horizontal="center" vertical="center"/>
    </xf>
    <xf numFmtId="1" fontId="66" fillId="3" borderId="0" xfId="0" applyNumberFormat="1" applyFont="1" applyFill="1" applyBorder="1" applyAlignment="1">
      <alignment horizontal="center"/>
    </xf>
    <xf numFmtId="1" fontId="26" fillId="3" borderId="0" xfId="0" applyNumberFormat="1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 vertical="center"/>
    </xf>
    <xf numFmtId="0" fontId="53" fillId="3" borderId="0" xfId="0" applyFont="1" applyFill="1" applyBorder="1" applyAlignment="1"/>
    <xf numFmtId="0" fontId="53" fillId="3" borderId="0" xfId="0" applyFont="1" applyFill="1" applyAlignment="1">
      <alignment horizontal="left"/>
    </xf>
    <xf numFmtId="0" fontId="0" fillId="3" borderId="0" xfId="0" applyFill="1" applyBorder="1"/>
    <xf numFmtId="0" fontId="24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/>
    </xf>
    <xf numFmtId="0" fontId="0" fillId="2" borderId="0" xfId="0" applyFill="1"/>
    <xf numFmtId="0" fontId="52" fillId="2" borderId="0" xfId="0" applyFont="1" applyFill="1" applyAlignment="1">
      <alignment horizontal="center"/>
    </xf>
    <xf numFmtId="0" fontId="20" fillId="12" borderId="42" xfId="0" applyFont="1" applyFill="1" applyBorder="1" applyAlignment="1">
      <alignment horizontal="center"/>
    </xf>
    <xf numFmtId="1" fontId="20" fillId="12" borderId="41" xfId="0" applyNumberFormat="1" applyFont="1" applyFill="1" applyBorder="1" applyAlignment="1">
      <alignment horizontal="center"/>
    </xf>
    <xf numFmtId="1" fontId="20" fillId="12" borderId="59" xfId="0" applyNumberFormat="1" applyFont="1" applyFill="1" applyBorder="1" applyAlignment="1">
      <alignment horizontal="center"/>
    </xf>
    <xf numFmtId="0" fontId="24" fillId="2" borderId="0" xfId="0" applyFont="1" applyFill="1"/>
    <xf numFmtId="0" fontId="24" fillId="0" borderId="0" xfId="0" applyFont="1" applyFill="1"/>
    <xf numFmtId="0" fontId="51" fillId="2" borderId="0" xfId="0" applyFont="1" applyFill="1" applyAlignment="1"/>
    <xf numFmtId="0" fontId="53" fillId="2" borderId="0" xfId="0" applyFont="1" applyFill="1"/>
    <xf numFmtId="2" fontId="68" fillId="2" borderId="0" xfId="0" applyNumberFormat="1" applyFont="1" applyFill="1" applyAlignment="1">
      <alignment horizontal="center"/>
    </xf>
    <xf numFmtId="0" fontId="53" fillId="2" borderId="0" xfId="0" applyFont="1" applyFill="1" applyBorder="1" applyAlignment="1">
      <alignment horizontal="right"/>
    </xf>
    <xf numFmtId="0" fontId="26" fillId="8" borderId="73" xfId="0" applyFont="1" applyFill="1" applyBorder="1" applyAlignment="1">
      <alignment horizontal="center" vertical="center"/>
    </xf>
    <xf numFmtId="0" fontId="26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/>
    </xf>
    <xf numFmtId="0" fontId="33" fillId="8" borderId="20" xfId="0" applyFont="1" applyFill="1" applyBorder="1" applyAlignment="1">
      <alignment horizontal="center" vertical="center"/>
    </xf>
    <xf numFmtId="0" fontId="33" fillId="8" borderId="27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/>
      <protection hidden="1"/>
    </xf>
    <xf numFmtId="0" fontId="20" fillId="8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56" fillId="8" borderId="20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57" fillId="2" borderId="18" xfId="0" applyFont="1" applyFill="1" applyBorder="1" applyAlignment="1">
      <alignment horizontal="left" vertical="center"/>
    </xf>
    <xf numFmtId="1" fontId="2" fillId="2" borderId="75" xfId="0" applyNumberFormat="1" applyFont="1" applyFill="1" applyBorder="1" applyAlignment="1">
      <alignment horizontal="center" vertical="center"/>
    </xf>
    <xf numFmtId="1" fontId="57" fillId="2" borderId="75" xfId="0" applyNumberFormat="1" applyFont="1" applyFill="1" applyBorder="1" applyAlignment="1">
      <alignment horizontal="center" vertical="center"/>
    </xf>
    <xf numFmtId="0" fontId="57" fillId="2" borderId="18" xfId="0" applyFont="1" applyFill="1" applyBorder="1" applyAlignment="1">
      <alignment horizontal="center" vertical="center"/>
    </xf>
    <xf numFmtId="164" fontId="24" fillId="2" borderId="18" xfId="0" applyNumberFormat="1" applyFont="1" applyFill="1" applyBorder="1" applyAlignment="1">
      <alignment horizontal="center" vertical="center" wrapText="1"/>
    </xf>
    <xf numFmtId="1" fontId="24" fillId="2" borderId="75" xfId="0" applyNumberFormat="1" applyFont="1" applyFill="1" applyBorder="1" applyAlignment="1">
      <alignment horizontal="center" vertical="center" wrapText="1"/>
    </xf>
    <xf numFmtId="0" fontId="58" fillId="2" borderId="18" xfId="0" applyFont="1" applyFill="1" applyBorder="1" applyAlignment="1">
      <alignment horizontal="center" vertical="center"/>
    </xf>
    <xf numFmtId="1" fontId="15" fillId="2" borderId="18" xfId="0" applyNumberFormat="1" applyFont="1" applyFill="1" applyBorder="1" applyAlignment="1">
      <alignment horizontal="center" vertical="center"/>
    </xf>
    <xf numFmtId="1" fontId="24" fillId="2" borderId="18" xfId="0" applyNumberFormat="1" applyFont="1" applyFill="1" applyBorder="1" applyAlignment="1">
      <alignment horizontal="center" vertical="center"/>
    </xf>
    <xf numFmtId="1" fontId="24" fillId="2" borderId="46" xfId="0" applyNumberFormat="1" applyFont="1" applyFill="1" applyBorder="1" applyAlignment="1">
      <alignment horizontal="center" vertical="center" wrapText="1"/>
    </xf>
    <xf numFmtId="0" fontId="20" fillId="2" borderId="19" xfId="0" applyFont="1" applyFill="1" applyBorder="1" applyAlignment="1" applyProtection="1">
      <alignment horizontal="center" vertical="center"/>
      <protection hidden="1"/>
    </xf>
    <xf numFmtId="0" fontId="20" fillId="2" borderId="77" xfId="0" applyFont="1" applyFill="1" applyBorder="1" applyAlignment="1" applyProtection="1">
      <alignment horizontal="center" vertical="center"/>
      <protection hidden="1"/>
    </xf>
    <xf numFmtId="0" fontId="20" fillId="2" borderId="79" xfId="0" applyFont="1" applyFill="1" applyBorder="1" applyAlignment="1" applyProtection="1">
      <alignment horizontal="center" vertical="center"/>
      <protection hidden="1"/>
    </xf>
    <xf numFmtId="0" fontId="20" fillId="2" borderId="46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Border="1" applyAlignment="1" applyProtection="1">
      <alignment horizontal="center" vertical="center"/>
      <protection hidden="1"/>
    </xf>
    <xf numFmtId="0" fontId="69" fillId="2" borderId="0" xfId="0" applyFont="1" applyFill="1" applyBorder="1" applyAlignment="1" applyProtection="1">
      <alignment horizontal="center" vertical="center"/>
      <protection hidden="1"/>
    </xf>
    <xf numFmtId="0" fontId="24" fillId="2" borderId="16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75" xfId="0" applyFont="1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7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58" xfId="0" applyFont="1" applyFill="1" applyBorder="1" applyAlignment="1">
      <alignment horizontal="center" vertical="center"/>
    </xf>
    <xf numFmtId="0" fontId="57" fillId="2" borderId="42" xfId="0" applyFont="1" applyFill="1" applyBorder="1" applyAlignment="1">
      <alignment horizontal="left" vertical="center"/>
    </xf>
    <xf numFmtId="1" fontId="2" fillId="2" borderId="40" xfId="0" applyNumberFormat="1" applyFont="1" applyFill="1" applyBorder="1" applyAlignment="1">
      <alignment horizontal="center" vertical="center"/>
    </xf>
    <xf numFmtId="1" fontId="57" fillId="2" borderId="80" xfId="0" applyNumberFormat="1" applyFont="1" applyFill="1" applyBorder="1" applyAlignment="1">
      <alignment horizontal="center" vertical="center"/>
    </xf>
    <xf numFmtId="0" fontId="57" fillId="2" borderId="59" xfId="0" applyFont="1" applyFill="1" applyBorder="1" applyAlignment="1">
      <alignment horizontal="center" vertical="center"/>
    </xf>
    <xf numFmtId="164" fontId="24" fillId="2" borderId="29" xfId="0" applyNumberFormat="1" applyFont="1" applyFill="1" applyBorder="1" applyAlignment="1">
      <alignment horizontal="center" vertical="center" wrapText="1"/>
    </xf>
    <xf numFmtId="1" fontId="24" fillId="2" borderId="59" xfId="0" applyNumberFormat="1" applyFont="1" applyFill="1" applyBorder="1" applyAlignment="1">
      <alignment horizontal="center" vertical="center" wrapText="1"/>
    </xf>
    <xf numFmtId="1" fontId="25" fillId="2" borderId="81" xfId="0" applyNumberFormat="1" applyFont="1" applyFill="1" applyBorder="1" applyAlignment="1">
      <alignment horizontal="center" vertical="center" wrapText="1"/>
    </xf>
    <xf numFmtId="0" fontId="58" fillId="2" borderId="29" xfId="0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1" fontId="24" fillId="2" borderId="82" xfId="0" applyNumberFormat="1" applyFont="1" applyFill="1" applyBorder="1" applyAlignment="1">
      <alignment horizontal="center" vertical="center"/>
    </xf>
    <xf numFmtId="1" fontId="24" fillId="2" borderId="60" xfId="0" applyNumberFormat="1" applyFont="1" applyFill="1" applyBorder="1" applyAlignment="1">
      <alignment horizontal="center" vertical="center" wrapText="1"/>
    </xf>
    <xf numFmtId="0" fontId="20" fillId="2" borderId="60" xfId="0" applyFont="1" applyFill="1" applyBorder="1" applyAlignment="1" applyProtection="1">
      <alignment horizontal="center" vertical="center"/>
      <protection hidden="1"/>
    </xf>
    <xf numFmtId="0" fontId="20" fillId="2" borderId="84" xfId="0" applyFont="1" applyFill="1" applyBorder="1" applyAlignment="1" applyProtection="1">
      <alignment horizontal="center" vertical="center"/>
      <protection hidden="1"/>
    </xf>
    <xf numFmtId="0" fontId="20" fillId="2" borderId="86" xfId="0" applyFont="1" applyFill="1" applyBorder="1" applyAlignment="1" applyProtection="1">
      <alignment horizontal="center" vertical="center"/>
      <protection hidden="1"/>
    </xf>
    <xf numFmtId="0" fontId="24" fillId="2" borderId="88" xfId="0" applyFont="1" applyFill="1" applyBorder="1" applyAlignment="1">
      <alignment horizontal="center"/>
    </xf>
    <xf numFmtId="0" fontId="24" fillId="2" borderId="59" xfId="0" applyFont="1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20" fillId="2" borderId="29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57" fillId="2" borderId="59" xfId="0" applyFont="1" applyFill="1" applyBorder="1" applyAlignment="1">
      <alignment horizontal="left" vertical="center"/>
    </xf>
    <xf numFmtId="1" fontId="2" fillId="2" borderId="59" xfId="0" applyNumberFormat="1" applyFont="1" applyFill="1" applyBorder="1" applyAlignment="1">
      <alignment horizontal="center" vertical="center"/>
    </xf>
    <xf numFmtId="1" fontId="25" fillId="2" borderId="80" xfId="0" applyNumberFormat="1" applyFont="1" applyFill="1" applyBorder="1" applyAlignment="1">
      <alignment horizontal="center" vertical="center" wrapText="1"/>
    </xf>
    <xf numFmtId="0" fontId="58" fillId="2" borderId="81" xfId="0" applyFont="1" applyFill="1" applyBorder="1" applyAlignment="1">
      <alignment horizontal="center" vertical="center"/>
    </xf>
    <xf numFmtId="1" fontId="15" fillId="2" borderId="80" xfId="0" applyNumberFormat="1" applyFont="1" applyFill="1" applyBorder="1" applyAlignment="1">
      <alignment horizontal="center" vertical="center"/>
    </xf>
    <xf numFmtId="1" fontId="24" fillId="2" borderId="29" xfId="0" applyNumberFormat="1" applyFont="1" applyFill="1" applyBorder="1" applyAlignment="1">
      <alignment horizontal="center" vertical="center"/>
    </xf>
    <xf numFmtId="1" fontId="25" fillId="2" borderId="59" xfId="0" applyNumberFormat="1" applyFont="1" applyFill="1" applyBorder="1" applyAlignment="1">
      <alignment horizontal="center" vertical="center" wrapText="1"/>
    </xf>
    <xf numFmtId="0" fontId="58" fillId="2" borderId="59" xfId="0" applyFont="1" applyFill="1" applyBorder="1" applyAlignment="1">
      <alignment horizontal="center" vertical="center"/>
    </xf>
    <xf numFmtId="1" fontId="57" fillId="2" borderId="59" xfId="0" applyNumberFormat="1" applyFont="1" applyFill="1" applyBorder="1" applyAlignment="1">
      <alignment horizontal="center" vertical="center"/>
    </xf>
    <xf numFmtId="1" fontId="15" fillId="2" borderId="29" xfId="0" applyNumberFormat="1" applyFont="1" applyFill="1" applyBorder="1" applyAlignment="1">
      <alignment horizontal="center" vertical="center"/>
    </xf>
    <xf numFmtId="1" fontId="57" fillId="2" borderId="81" xfId="0" applyNumberFormat="1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56" fillId="2" borderId="21" xfId="0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 vertical="center"/>
    </xf>
    <xf numFmtId="1" fontId="57" fillId="2" borderId="0" xfId="0" applyNumberFormat="1" applyFont="1" applyFill="1" applyBorder="1" applyAlignment="1">
      <alignment horizontal="center" vertical="center"/>
    </xf>
    <xf numFmtId="1" fontId="69" fillId="2" borderId="0" xfId="0" applyNumberFormat="1" applyFont="1" applyFill="1" applyBorder="1" applyAlignment="1">
      <alignment horizontal="center" vertical="center" wrapText="1"/>
    </xf>
    <xf numFmtId="164" fontId="24" fillId="2" borderId="0" xfId="0" applyNumberFormat="1" applyFont="1" applyFill="1" applyBorder="1" applyAlignment="1">
      <alignment horizontal="center" vertical="center" wrapText="1"/>
    </xf>
    <xf numFmtId="1" fontId="24" fillId="2" borderId="0" xfId="0" applyNumberFormat="1" applyFont="1" applyFill="1" applyBorder="1" applyAlignment="1">
      <alignment horizontal="center" vertical="center" wrapText="1"/>
    </xf>
    <xf numFmtId="1" fontId="25" fillId="2" borderId="75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1" fontId="15" fillId="2" borderId="0" xfId="0" applyNumberFormat="1" applyFont="1" applyFill="1" applyBorder="1" applyAlignment="1">
      <alignment horizontal="center" vertical="center"/>
    </xf>
    <xf numFmtId="1" fontId="24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69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56" fillId="2" borderId="25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left" vertical="center"/>
    </xf>
    <xf numFmtId="1" fontId="71" fillId="2" borderId="0" xfId="0" applyNumberFormat="1" applyFont="1" applyFill="1" applyBorder="1" applyAlignment="1">
      <alignment horizontal="center" vertical="center"/>
    </xf>
    <xf numFmtId="1" fontId="63" fillId="2" borderId="0" xfId="0" applyNumberFormat="1" applyFont="1" applyFill="1" applyBorder="1" applyAlignment="1">
      <alignment horizontal="center" vertical="center"/>
    </xf>
    <xf numFmtId="1" fontId="70" fillId="2" borderId="0" xfId="0" applyNumberFormat="1" applyFont="1" applyFill="1" applyBorder="1" applyAlignment="1">
      <alignment horizontal="center" vertical="center" wrapText="1"/>
    </xf>
    <xf numFmtId="0" fontId="65" fillId="2" borderId="0" xfId="0" applyFont="1" applyFill="1" applyBorder="1" applyAlignment="1" applyProtection="1">
      <alignment horizontal="center" vertical="center"/>
      <protection hidden="1"/>
    </xf>
    <xf numFmtId="0" fontId="20" fillId="12" borderId="2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26" fillId="2" borderId="0" xfId="0" applyFont="1" applyFill="1" applyBorder="1" applyAlignment="1">
      <alignment horizontal="center"/>
    </xf>
    <xf numFmtId="1" fontId="57" fillId="2" borderId="90" xfId="0" applyNumberFormat="1" applyFont="1" applyFill="1" applyBorder="1" applyAlignment="1">
      <alignment horizontal="center" vertical="center"/>
    </xf>
    <xf numFmtId="1" fontId="72" fillId="2" borderId="0" xfId="0" applyNumberFormat="1" applyFont="1" applyFill="1" applyBorder="1" applyAlignment="1">
      <alignment horizontal="center"/>
    </xf>
    <xf numFmtId="1" fontId="26" fillId="2" borderId="0" xfId="0" applyNumberFormat="1" applyFont="1" applyFill="1" applyBorder="1" applyAlignment="1">
      <alignment horizontal="center"/>
    </xf>
    <xf numFmtId="0" fontId="24" fillId="2" borderId="0" xfId="0" applyFont="1" applyFill="1" applyBorder="1"/>
    <xf numFmtId="0" fontId="7" fillId="0" borderId="0" xfId="0" applyFont="1" applyAlignment="1">
      <alignment horizontal="center"/>
    </xf>
    <xf numFmtId="0" fontId="73" fillId="0" borderId="0" xfId="0" applyFont="1"/>
    <xf numFmtId="0" fontId="73" fillId="2" borderId="0" xfId="0" applyFont="1" applyFill="1"/>
    <xf numFmtId="0" fontId="52" fillId="2" borderId="91" xfId="0" applyFont="1" applyFill="1" applyBorder="1" applyAlignment="1">
      <alignment horizontal="center"/>
    </xf>
    <xf numFmtId="0" fontId="68" fillId="12" borderId="59" xfId="0" applyFont="1" applyFill="1" applyBorder="1" applyAlignment="1">
      <alignment horizontal="center"/>
    </xf>
    <xf numFmtId="1" fontId="68" fillId="12" borderId="59" xfId="0" applyNumberFormat="1" applyFont="1" applyFill="1" applyBorder="1" applyAlignment="1">
      <alignment horizontal="center"/>
    </xf>
    <xf numFmtId="0" fontId="73" fillId="0" borderId="0" xfId="0" applyFont="1" applyFill="1"/>
    <xf numFmtId="0" fontId="54" fillId="2" borderId="0" xfId="0" applyFont="1" applyFill="1" applyBorder="1" applyAlignment="1">
      <alignment vertical="center"/>
    </xf>
    <xf numFmtId="165" fontId="73" fillId="2" borderId="0" xfId="0" applyNumberFormat="1" applyFont="1" applyFill="1" applyAlignment="1">
      <alignment horizontal="center"/>
    </xf>
    <xf numFmtId="165" fontId="74" fillId="2" borderId="0" xfId="0" applyNumberFormat="1" applyFont="1" applyFill="1" applyAlignment="1">
      <alignment horizontal="center"/>
    </xf>
    <xf numFmtId="0" fontId="73" fillId="8" borderId="73" xfId="0" applyFont="1" applyFill="1" applyBorder="1" applyAlignment="1">
      <alignment horizontal="center" vertical="center"/>
    </xf>
    <xf numFmtId="0" fontId="68" fillId="8" borderId="45" xfId="0" applyFont="1" applyFill="1" applyBorder="1" applyAlignment="1">
      <alignment horizontal="center" vertical="center"/>
    </xf>
    <xf numFmtId="0" fontId="75" fillId="8" borderId="46" xfId="0" applyFont="1" applyFill="1" applyBorder="1" applyAlignment="1">
      <alignment horizontal="center" vertical="center" wrapText="1"/>
    </xf>
    <xf numFmtId="0" fontId="75" fillId="8" borderId="28" xfId="0" applyFont="1" applyFill="1" applyBorder="1" applyAlignment="1">
      <alignment horizontal="center" vertical="center"/>
    </xf>
    <xf numFmtId="0" fontId="75" fillId="8" borderId="20" xfId="0" applyFont="1" applyFill="1" applyBorder="1" applyAlignment="1">
      <alignment horizontal="center" vertical="center"/>
    </xf>
    <xf numFmtId="0" fontId="75" fillId="8" borderId="27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 applyProtection="1">
      <alignment horizontal="center" vertical="center"/>
      <protection hidden="1"/>
    </xf>
    <xf numFmtId="0" fontId="68" fillId="8" borderId="20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8" fillId="8" borderId="25" xfId="0" applyFont="1" applyFill="1" applyBorder="1" applyAlignment="1">
      <alignment horizontal="center" vertical="center"/>
    </xf>
    <xf numFmtId="0" fontId="75" fillId="8" borderId="25" xfId="0" applyFont="1" applyFill="1" applyBorder="1" applyAlignment="1">
      <alignment horizontal="center" vertical="center"/>
    </xf>
    <xf numFmtId="0" fontId="68" fillId="8" borderId="25" xfId="0" applyFont="1" applyFill="1" applyBorder="1" applyAlignment="1">
      <alignment vertical="center"/>
    </xf>
    <xf numFmtId="0" fontId="73" fillId="2" borderId="16" xfId="0" applyFont="1" applyFill="1" applyBorder="1" applyAlignment="1">
      <alignment horizontal="center" vertical="center"/>
    </xf>
    <xf numFmtId="0" fontId="76" fillId="2" borderId="18" xfId="0" applyFont="1" applyFill="1" applyBorder="1" applyAlignment="1">
      <alignment horizontal="left" vertical="center"/>
    </xf>
    <xf numFmtId="1" fontId="68" fillId="2" borderId="75" xfId="0" applyNumberFormat="1" applyFont="1" applyFill="1" applyBorder="1" applyAlignment="1">
      <alignment horizontal="center" vertical="center"/>
    </xf>
    <xf numFmtId="1" fontId="76" fillId="2" borderId="75" xfId="0" applyNumberFormat="1" applyFont="1" applyFill="1" applyBorder="1" applyAlignment="1">
      <alignment horizontal="center" vertical="center"/>
    </xf>
    <xf numFmtId="0" fontId="76" fillId="2" borderId="18" xfId="0" applyFont="1" applyFill="1" applyBorder="1" applyAlignment="1">
      <alignment horizontal="center" vertical="center"/>
    </xf>
    <xf numFmtId="164" fontId="73" fillId="2" borderId="18" xfId="0" applyNumberFormat="1" applyFont="1" applyFill="1" applyBorder="1" applyAlignment="1">
      <alignment horizontal="center" vertical="center" wrapText="1"/>
    </xf>
    <xf numFmtId="1" fontId="73" fillId="2" borderId="75" xfId="0" applyNumberFormat="1" applyFont="1" applyFill="1" applyBorder="1" applyAlignment="1">
      <alignment horizontal="center" vertical="center" wrapText="1"/>
    </xf>
    <xf numFmtId="1" fontId="77" fillId="2" borderId="18" xfId="0" applyNumberFormat="1" applyFont="1" applyFill="1" applyBorder="1" applyAlignment="1">
      <alignment horizontal="center" vertical="center" wrapText="1"/>
    </xf>
    <xf numFmtId="1" fontId="73" fillId="2" borderId="18" xfId="0" applyNumberFormat="1" applyFont="1" applyFill="1" applyBorder="1" applyAlignment="1">
      <alignment horizontal="center" vertical="center"/>
    </xf>
    <xf numFmtId="1" fontId="73" fillId="2" borderId="46" xfId="0" applyNumberFormat="1" applyFont="1" applyFill="1" applyBorder="1" applyAlignment="1">
      <alignment horizontal="center" vertical="center" wrapText="1"/>
    </xf>
    <xf numFmtId="0" fontId="78" fillId="2" borderId="45" xfId="0" applyFont="1" applyFill="1" applyBorder="1" applyAlignment="1" applyProtection="1">
      <alignment horizontal="center" vertical="center"/>
      <protection hidden="1"/>
    </xf>
    <xf numFmtId="0" fontId="68" fillId="2" borderId="19" xfId="0" applyFont="1" applyFill="1" applyBorder="1" applyAlignment="1" applyProtection="1">
      <alignment horizontal="center" vertical="center"/>
      <protection hidden="1"/>
    </xf>
    <xf numFmtId="0" fontId="78" fillId="2" borderId="27" xfId="0" applyFont="1" applyFill="1" applyBorder="1" applyAlignment="1" applyProtection="1">
      <alignment horizontal="center" vertical="center"/>
      <protection hidden="1"/>
    </xf>
    <xf numFmtId="0" fontId="78" fillId="2" borderId="76" xfId="0" applyFont="1" applyFill="1" applyBorder="1" applyAlignment="1" applyProtection="1">
      <alignment horizontal="center" vertical="center"/>
      <protection hidden="1"/>
    </xf>
    <xf numFmtId="0" fontId="68" fillId="2" borderId="77" xfId="0" applyFont="1" applyFill="1" applyBorder="1" applyAlignment="1" applyProtection="1">
      <alignment horizontal="center" vertical="center"/>
      <protection hidden="1"/>
    </xf>
    <xf numFmtId="0" fontId="78" fillId="2" borderId="78" xfId="0" applyFont="1" applyFill="1" applyBorder="1" applyAlignment="1" applyProtection="1">
      <alignment horizontal="center" vertical="center"/>
      <protection hidden="1"/>
    </xf>
    <xf numFmtId="0" fontId="68" fillId="2" borderId="79" xfId="0" applyFont="1" applyFill="1" applyBorder="1" applyAlignment="1" applyProtection="1">
      <alignment horizontal="center" vertical="center"/>
      <protection hidden="1"/>
    </xf>
    <xf numFmtId="0" fontId="78" fillId="2" borderId="16" xfId="0" applyFont="1" applyFill="1" applyBorder="1" applyAlignment="1" applyProtection="1">
      <alignment horizontal="center" vertical="center"/>
      <protection hidden="1"/>
    </xf>
    <xf numFmtId="0" fontId="68" fillId="2" borderId="46" xfId="0" applyFont="1" applyFill="1" applyBorder="1" applyAlignment="1" applyProtection="1">
      <alignment horizontal="center" vertical="center"/>
      <protection hidden="1"/>
    </xf>
    <xf numFmtId="0" fontId="78" fillId="2" borderId="0" xfId="0" applyFont="1" applyFill="1" applyBorder="1" applyAlignment="1" applyProtection="1">
      <alignment horizontal="center" vertical="center"/>
      <protection hidden="1"/>
    </xf>
    <xf numFmtId="0" fontId="79" fillId="2" borderId="0" xfId="0" applyFont="1" applyFill="1" applyBorder="1" applyAlignment="1" applyProtection="1">
      <alignment horizontal="center" vertical="center"/>
      <protection hidden="1"/>
    </xf>
    <xf numFmtId="0" fontId="73" fillId="2" borderId="16" xfId="0" applyFont="1" applyFill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2" borderId="75" xfId="0" applyFont="1" applyFill="1" applyBorder="1" applyAlignment="1">
      <alignment horizontal="center"/>
    </xf>
    <xf numFmtId="0" fontId="73" fillId="2" borderId="67" xfId="0" applyFont="1" applyFill="1" applyBorder="1" applyAlignment="1">
      <alignment horizontal="center"/>
    </xf>
    <xf numFmtId="0" fontId="73" fillId="2" borderId="81" xfId="0" applyFont="1" applyFill="1" applyBorder="1" applyAlignment="1">
      <alignment horizontal="center"/>
    </xf>
    <xf numFmtId="0" fontId="73" fillId="2" borderId="29" xfId="0" applyFont="1" applyFill="1" applyBorder="1" applyAlignment="1">
      <alignment horizontal="center"/>
    </xf>
    <xf numFmtId="0" fontId="68" fillId="2" borderId="29" xfId="0" applyFont="1" applyFill="1" applyBorder="1" applyAlignment="1">
      <alignment horizontal="center"/>
    </xf>
    <xf numFmtId="0" fontId="68" fillId="2" borderId="34" xfId="0" applyFont="1" applyFill="1" applyBorder="1" applyAlignment="1">
      <alignment horizontal="center"/>
    </xf>
    <xf numFmtId="0" fontId="73" fillId="2" borderId="58" xfId="0" applyFont="1" applyFill="1" applyBorder="1" applyAlignment="1">
      <alignment horizontal="center" vertical="center"/>
    </xf>
    <xf numFmtId="0" fontId="76" fillId="2" borderId="42" xfId="0" applyFont="1" applyFill="1" applyBorder="1" applyAlignment="1">
      <alignment horizontal="left" vertical="center"/>
    </xf>
    <xf numFmtId="1" fontId="68" fillId="2" borderId="40" xfId="0" applyNumberFormat="1" applyFont="1" applyFill="1" applyBorder="1" applyAlignment="1">
      <alignment horizontal="center" vertical="center"/>
    </xf>
    <xf numFmtId="1" fontId="76" fillId="2" borderId="80" xfId="0" applyNumberFormat="1" applyFont="1" applyFill="1" applyBorder="1" applyAlignment="1">
      <alignment horizontal="center" vertical="center"/>
    </xf>
    <xf numFmtId="0" fontId="76" fillId="2" borderId="59" xfId="0" applyFont="1" applyFill="1" applyBorder="1" applyAlignment="1">
      <alignment horizontal="center" vertical="center"/>
    </xf>
    <xf numFmtId="164" fontId="73" fillId="2" borderId="29" xfId="0" applyNumberFormat="1" applyFont="1" applyFill="1" applyBorder="1" applyAlignment="1">
      <alignment horizontal="center" vertical="center" wrapText="1"/>
    </xf>
    <xf numFmtId="1" fontId="73" fillId="2" borderId="59" xfId="0" applyNumberFormat="1" applyFont="1" applyFill="1" applyBorder="1" applyAlignment="1">
      <alignment horizontal="center" vertical="center" wrapText="1"/>
    </xf>
    <xf numFmtId="1" fontId="77" fillId="2" borderId="59" xfId="0" applyNumberFormat="1" applyFont="1" applyFill="1" applyBorder="1" applyAlignment="1">
      <alignment horizontal="center" vertical="center" wrapText="1"/>
    </xf>
    <xf numFmtId="1" fontId="73" fillId="2" borderId="59" xfId="0" applyNumberFormat="1" applyFont="1" applyFill="1" applyBorder="1" applyAlignment="1">
      <alignment horizontal="center" vertical="center"/>
    </xf>
    <xf numFmtId="1" fontId="73" fillId="2" borderId="82" xfId="0" applyNumberFormat="1" applyFont="1" applyFill="1" applyBorder="1" applyAlignment="1">
      <alignment horizontal="center" vertical="center"/>
    </xf>
    <xf numFmtId="1" fontId="73" fillId="2" borderId="60" xfId="0" applyNumberFormat="1" applyFont="1" applyFill="1" applyBorder="1" applyAlignment="1">
      <alignment horizontal="center" vertical="center" wrapText="1"/>
    </xf>
    <xf numFmtId="0" fontId="78" fillId="2" borderId="58" xfId="0" applyFont="1" applyFill="1" applyBorder="1" applyAlignment="1" applyProtection="1">
      <alignment horizontal="center" vertical="center"/>
      <protection hidden="1"/>
    </xf>
    <xf numFmtId="0" fontId="68" fillId="2" borderId="60" xfId="0" applyFont="1" applyFill="1" applyBorder="1" applyAlignment="1" applyProtection="1">
      <alignment horizontal="center" vertical="center"/>
      <protection hidden="1"/>
    </xf>
    <xf numFmtId="0" fontId="78" fillId="2" borderId="83" xfId="0" applyFont="1" applyFill="1" applyBorder="1" applyAlignment="1" applyProtection="1">
      <alignment horizontal="center" vertical="center"/>
      <protection hidden="1"/>
    </xf>
    <xf numFmtId="0" fontId="68" fillId="2" borderId="84" xfId="0" applyFont="1" applyFill="1" applyBorder="1" applyAlignment="1" applyProtection="1">
      <alignment horizontal="center" vertical="center"/>
      <protection hidden="1"/>
    </xf>
    <xf numFmtId="0" fontId="78" fillId="2" borderId="85" xfId="0" applyFont="1" applyFill="1" applyBorder="1" applyAlignment="1" applyProtection="1">
      <alignment horizontal="center" vertical="center"/>
      <protection hidden="1"/>
    </xf>
    <xf numFmtId="0" fontId="68" fillId="2" borderId="86" xfId="0" applyFont="1" applyFill="1" applyBorder="1" applyAlignment="1" applyProtection="1">
      <alignment horizontal="center" vertical="center"/>
      <protection hidden="1"/>
    </xf>
    <xf numFmtId="0" fontId="78" fillId="2" borderId="87" xfId="0" applyFont="1" applyFill="1" applyBorder="1" applyAlignment="1" applyProtection="1">
      <alignment horizontal="center" vertical="center"/>
      <protection hidden="1"/>
    </xf>
    <xf numFmtId="0" fontId="73" fillId="2" borderId="88" xfId="0" applyFont="1" applyFill="1" applyBorder="1" applyAlignment="1">
      <alignment horizontal="center"/>
    </xf>
    <xf numFmtId="0" fontId="73" fillId="2" borderId="59" xfId="0" applyFont="1" applyFill="1" applyBorder="1" applyAlignment="1">
      <alignment horizontal="center"/>
    </xf>
    <xf numFmtId="0" fontId="73" fillId="2" borderId="58" xfId="0" applyFont="1" applyFill="1" applyBorder="1" applyAlignment="1">
      <alignment horizontal="center"/>
    </xf>
    <xf numFmtId="0" fontId="76" fillId="2" borderId="59" xfId="0" applyFont="1" applyFill="1" applyBorder="1" applyAlignment="1">
      <alignment horizontal="left" vertical="center"/>
    </xf>
    <xf numFmtId="1" fontId="73" fillId="2" borderId="80" xfId="0" applyNumberFormat="1" applyFont="1" applyFill="1" applyBorder="1" applyAlignment="1">
      <alignment horizontal="center" vertical="center"/>
    </xf>
    <xf numFmtId="1" fontId="73" fillId="2" borderId="29" xfId="0" applyNumberFormat="1" applyFont="1" applyFill="1" applyBorder="1" applyAlignment="1">
      <alignment horizontal="center" vertical="center"/>
    </xf>
    <xf numFmtId="0" fontId="76" fillId="2" borderId="29" xfId="0" applyFont="1" applyFill="1" applyBorder="1" applyAlignment="1">
      <alignment horizontal="center" vertical="center"/>
    </xf>
    <xf numFmtId="1" fontId="73" fillId="2" borderId="29" xfId="0" applyNumberFormat="1" applyFont="1" applyFill="1" applyBorder="1" applyAlignment="1">
      <alignment horizontal="center" vertical="center" wrapText="1"/>
    </xf>
    <xf numFmtId="0" fontId="68" fillId="12" borderId="25" xfId="0" applyFont="1" applyFill="1" applyBorder="1" applyAlignment="1">
      <alignment horizontal="center" vertical="center"/>
    </xf>
    <xf numFmtId="0" fontId="73" fillId="2" borderId="0" xfId="0" applyFont="1" applyFill="1" applyAlignment="1">
      <alignment horizontal="left"/>
    </xf>
    <xf numFmtId="0" fontId="68" fillId="2" borderId="0" xfId="0" applyFont="1" applyFill="1" applyBorder="1" applyAlignment="1">
      <alignment horizontal="center"/>
    </xf>
    <xf numFmtId="1" fontId="76" fillId="2" borderId="92" xfId="0" applyNumberFormat="1" applyFont="1" applyFill="1" applyBorder="1" applyAlignment="1">
      <alignment horizontal="center" vertical="center"/>
    </xf>
    <xf numFmtId="1" fontId="80" fillId="2" borderId="0" xfId="0" applyNumberFormat="1" applyFont="1" applyFill="1" applyBorder="1" applyAlignment="1">
      <alignment horizontal="center"/>
    </xf>
    <xf numFmtId="1" fontId="68" fillId="2" borderId="0" xfId="0" applyNumberFormat="1" applyFont="1" applyFill="1" applyBorder="1" applyAlignment="1">
      <alignment horizontal="center"/>
    </xf>
    <xf numFmtId="0" fontId="68" fillId="2" borderId="90" xfId="0" applyFont="1" applyFill="1" applyBorder="1" applyAlignment="1">
      <alignment horizontal="center"/>
    </xf>
    <xf numFmtId="0" fontId="73" fillId="2" borderId="0" xfId="0" applyFont="1" applyFill="1" applyBorder="1" applyAlignment="1">
      <alignment horizontal="center"/>
    </xf>
    <xf numFmtId="0" fontId="73" fillId="2" borderId="0" xfId="0" applyFont="1" applyFill="1" applyBorder="1"/>
    <xf numFmtId="0" fontId="73" fillId="2" borderId="0" xfId="0" applyFont="1" applyFill="1" applyBorder="1" applyAlignment="1">
      <alignment horizontal="center" vertical="center"/>
    </xf>
    <xf numFmtId="0" fontId="84" fillId="2" borderId="0" xfId="0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left" vertical="center"/>
    </xf>
    <xf numFmtId="1" fontId="76" fillId="2" borderId="0" xfId="0" applyNumberFormat="1" applyFont="1" applyFill="1" applyBorder="1" applyAlignment="1">
      <alignment horizontal="center" vertical="center"/>
    </xf>
    <xf numFmtId="0" fontId="85" fillId="2" borderId="0" xfId="0" applyFont="1" applyFill="1" applyBorder="1" applyAlignment="1">
      <alignment horizontal="center" vertical="center"/>
    </xf>
    <xf numFmtId="0" fontId="84" fillId="2" borderId="0" xfId="0" applyFont="1" applyFill="1" applyBorder="1" applyAlignment="1"/>
    <xf numFmtId="0" fontId="53" fillId="2" borderId="0" xfId="0" applyFont="1" applyFill="1" applyBorder="1" applyAlignment="1"/>
    <xf numFmtId="0" fontId="53" fillId="2" borderId="0" xfId="0" applyFont="1" applyFill="1" applyAlignment="1">
      <alignment horizontal="left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2" fontId="14" fillId="3" borderId="2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0" fillId="0" borderId="21" xfId="0" applyFont="1" applyFill="1" applyBorder="1" applyAlignment="1">
      <alignment wrapText="1"/>
    </xf>
    <xf numFmtId="0" fontId="0" fillId="0" borderId="0" xfId="0" applyAlignment="1"/>
    <xf numFmtId="0" fontId="7" fillId="0" borderId="0" xfId="0" applyFont="1" applyAlignment="1"/>
    <xf numFmtId="0" fontId="18" fillId="0" borderId="0" xfId="0" applyFont="1" applyAlignment="1"/>
    <xf numFmtId="0" fontId="0" fillId="2" borderId="14" xfId="0" applyFill="1" applyBorder="1" applyAlignment="1"/>
    <xf numFmtId="0" fontId="0" fillId="2" borderId="24" xfId="0" applyFill="1" applyBorder="1" applyAlignment="1">
      <alignment horizontal="center"/>
    </xf>
    <xf numFmtId="0" fontId="12" fillId="7" borderId="13" xfId="0" applyFont="1" applyFill="1" applyBorder="1"/>
    <xf numFmtId="0" fontId="12" fillId="5" borderId="12" xfId="0" applyFont="1" applyFill="1" applyBorder="1"/>
    <xf numFmtId="0" fontId="12" fillId="5" borderId="13" xfId="0" applyFont="1" applyFill="1" applyBorder="1"/>
    <xf numFmtId="0" fontId="12" fillId="4" borderId="13" xfId="0" applyFont="1" applyFill="1" applyBorder="1"/>
    <xf numFmtId="0" fontId="12" fillId="7" borderId="12" xfId="0" applyFont="1" applyFill="1" applyBorder="1"/>
    <xf numFmtId="0" fontId="12" fillId="5" borderId="99" xfId="0" applyFont="1" applyFill="1" applyBorder="1"/>
    <xf numFmtId="0" fontId="10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13" fillId="3" borderId="25" xfId="0" applyNumberFormat="1" applyFont="1" applyFill="1" applyBorder="1" applyAlignment="1">
      <alignment horizontal="center"/>
    </xf>
    <xf numFmtId="1" fontId="13" fillId="3" borderId="25" xfId="0" applyNumberFormat="1" applyFont="1" applyFill="1" applyBorder="1" applyAlignment="1">
      <alignment horizontal="center"/>
    </xf>
    <xf numFmtId="164" fontId="13" fillId="3" borderId="25" xfId="0" applyNumberFormat="1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3" fillId="3" borderId="100" xfId="0" applyFont="1" applyFill="1" applyBorder="1" applyAlignment="1">
      <alignment horizontal="center"/>
    </xf>
    <xf numFmtId="2" fontId="13" fillId="3" borderId="100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wrapText="1"/>
    </xf>
    <xf numFmtId="2" fontId="89" fillId="3" borderId="25" xfId="0" applyNumberFormat="1" applyFont="1" applyFill="1" applyBorder="1" applyAlignment="1">
      <alignment horizontal="center"/>
    </xf>
    <xf numFmtId="2" fontId="88" fillId="3" borderId="25" xfId="0" applyNumberFormat="1" applyFont="1" applyFill="1" applyBorder="1" applyAlignment="1">
      <alignment horizontal="center"/>
    </xf>
    <xf numFmtId="0" fontId="0" fillId="0" borderId="97" xfId="0" applyBorder="1" applyAlignment="1"/>
    <xf numFmtId="0" fontId="0" fillId="2" borderId="102" xfId="0" applyFill="1" applyBorder="1" applyAlignment="1"/>
    <xf numFmtId="0" fontId="0" fillId="0" borderId="105" xfId="0" applyBorder="1" applyAlignment="1"/>
    <xf numFmtId="0" fontId="0" fillId="0" borderId="107" xfId="0" applyBorder="1" applyAlignment="1">
      <alignment horizontal="center"/>
    </xf>
    <xf numFmtId="0" fontId="2" fillId="0" borderId="96" xfId="0" applyFont="1" applyFill="1" applyBorder="1" applyAlignment="1">
      <alignment wrapText="1"/>
    </xf>
    <xf numFmtId="0" fontId="17" fillId="0" borderId="108" xfId="0" applyFont="1" applyBorder="1" applyAlignment="1">
      <alignment horizontal="center"/>
    </xf>
    <xf numFmtId="0" fontId="17" fillId="0" borderId="110" xfId="0" applyFont="1" applyBorder="1" applyAlignment="1">
      <alignment horizontal="center"/>
    </xf>
    <xf numFmtId="0" fontId="2" fillId="7" borderId="111" xfId="0" applyFont="1" applyFill="1" applyBorder="1" applyAlignment="1">
      <alignment horizontal="center"/>
    </xf>
    <xf numFmtId="0" fontId="2" fillId="6" borderId="111" xfId="0" applyFont="1" applyFill="1" applyBorder="1" applyAlignment="1">
      <alignment horizontal="center"/>
    </xf>
    <xf numFmtId="0" fontId="2" fillId="6" borderId="112" xfId="0" applyFont="1" applyFill="1" applyBorder="1" applyAlignment="1">
      <alignment horizontal="center"/>
    </xf>
    <xf numFmtId="0" fontId="2" fillId="4" borderId="111" xfId="0" applyFont="1" applyFill="1" applyBorder="1" applyAlignment="1">
      <alignment horizontal="center"/>
    </xf>
    <xf numFmtId="0" fontId="2" fillId="6" borderId="109" xfId="0" applyFont="1" applyFill="1" applyBorder="1" applyAlignment="1">
      <alignment horizontal="center"/>
    </xf>
    <xf numFmtId="0" fontId="2" fillId="7" borderId="112" xfId="0" applyFont="1" applyFill="1" applyBorder="1" applyAlignment="1">
      <alignment horizontal="center"/>
    </xf>
    <xf numFmtId="0" fontId="12" fillId="4" borderId="99" xfId="0" applyFont="1" applyFill="1" applyBorder="1"/>
    <xf numFmtId="0" fontId="86" fillId="4" borderId="22" xfId="0" applyFont="1" applyFill="1" applyBorder="1"/>
    <xf numFmtId="0" fontId="12" fillId="4" borderId="12" xfId="0" applyFont="1" applyFill="1" applyBorder="1"/>
    <xf numFmtId="0" fontId="87" fillId="0" borderId="6" xfId="0" applyFont="1" applyFill="1" applyBorder="1" applyAlignment="1">
      <alignment horizontal="center"/>
    </xf>
    <xf numFmtId="1" fontId="13" fillId="3" borderId="100" xfId="0" applyNumberFormat="1" applyFont="1" applyFill="1" applyBorder="1" applyAlignment="1">
      <alignment horizontal="center"/>
    </xf>
    <xf numFmtId="0" fontId="12" fillId="7" borderId="99" xfId="0" applyFont="1" applyFill="1" applyBorder="1"/>
    <xf numFmtId="0" fontId="86" fillId="4" borderId="12" xfId="0" applyFont="1" applyFill="1" applyBorder="1"/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7" borderId="113" xfId="0" applyFont="1" applyFill="1" applyBorder="1"/>
    <xf numFmtId="0" fontId="86" fillId="5" borderId="13" xfId="0" applyFont="1" applyFill="1" applyBorder="1"/>
    <xf numFmtId="0" fontId="12" fillId="5" borderId="94" xfId="0" applyFont="1" applyFill="1" applyBorder="1"/>
    <xf numFmtId="0" fontId="0" fillId="0" borderId="100" xfId="0" applyBorder="1"/>
    <xf numFmtId="0" fontId="2" fillId="7" borderId="101" xfId="0" applyFont="1" applyFill="1" applyBorder="1" applyAlignment="1">
      <alignment horizontal="center"/>
    </xf>
    <xf numFmtId="0" fontId="2" fillId="4" borderId="109" xfId="0" applyFont="1" applyFill="1" applyBorder="1" applyAlignment="1">
      <alignment horizontal="center"/>
    </xf>
    <xf numFmtId="0" fontId="2" fillId="6" borderId="95" xfId="0" applyFont="1" applyFill="1" applyBorder="1" applyAlignment="1">
      <alignment horizontal="center"/>
    </xf>
    <xf numFmtId="0" fontId="90" fillId="3" borderId="100" xfId="0" applyFont="1" applyFill="1" applyBorder="1" applyAlignment="1">
      <alignment horizontal="center"/>
    </xf>
    <xf numFmtId="2" fontId="21" fillId="3" borderId="25" xfId="0" applyNumberFormat="1" applyFont="1" applyFill="1" applyBorder="1" applyAlignment="1">
      <alignment horizontal="center"/>
    </xf>
    <xf numFmtId="2" fontId="91" fillId="3" borderId="25" xfId="0" applyNumberFormat="1" applyFont="1" applyFill="1" applyBorder="1" applyAlignment="1">
      <alignment horizontal="center"/>
    </xf>
    <xf numFmtId="2" fontId="92" fillId="3" borderId="25" xfId="0" applyNumberFormat="1" applyFont="1" applyFill="1" applyBorder="1" applyAlignment="1">
      <alignment horizontal="center"/>
    </xf>
    <xf numFmtId="0" fontId="81" fillId="4" borderId="109" xfId="0" applyFont="1" applyFill="1" applyBorder="1" applyAlignment="1">
      <alignment horizontal="center"/>
    </xf>
    <xf numFmtId="0" fontId="81" fillId="6" borderId="111" xfId="0" applyFont="1" applyFill="1" applyBorder="1" applyAlignment="1">
      <alignment horizontal="center"/>
    </xf>
    <xf numFmtId="0" fontId="81" fillId="7" borderId="112" xfId="0" applyFont="1" applyFill="1" applyBorder="1" applyAlignment="1">
      <alignment horizontal="center"/>
    </xf>
    <xf numFmtId="0" fontId="82" fillId="4" borderId="111" xfId="0" applyFont="1" applyFill="1" applyBorder="1" applyAlignment="1">
      <alignment horizontal="center"/>
    </xf>
    <xf numFmtId="0" fontId="82" fillId="6" borderId="112" xfId="0" applyFont="1" applyFill="1" applyBorder="1" applyAlignment="1">
      <alignment horizontal="center"/>
    </xf>
    <xf numFmtId="0" fontId="82" fillId="7" borderId="111" xfId="0" applyFont="1" applyFill="1" applyBorder="1" applyAlignment="1">
      <alignment horizontal="center"/>
    </xf>
    <xf numFmtId="0" fontId="83" fillId="4" borderId="111" xfId="0" applyFont="1" applyFill="1" applyBorder="1" applyAlignment="1">
      <alignment horizontal="center"/>
    </xf>
    <xf numFmtId="0" fontId="83" fillId="6" borderId="111" xfId="0" applyFont="1" applyFill="1" applyBorder="1" applyAlignment="1">
      <alignment horizontal="center"/>
    </xf>
    <xf numFmtId="0" fontId="83" fillId="7" borderId="111" xfId="0" applyFont="1" applyFill="1" applyBorder="1" applyAlignment="1">
      <alignment horizontal="center"/>
    </xf>
    <xf numFmtId="0" fontId="55" fillId="8" borderId="2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/>
    </xf>
    <xf numFmtId="0" fontId="57" fillId="2" borderId="18" xfId="0" applyFont="1" applyFill="1" applyBorder="1" applyAlignment="1">
      <alignment vertical="center"/>
    </xf>
    <xf numFmtId="1" fontId="25" fillId="2" borderId="18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2" borderId="76" xfId="0" applyFont="1" applyFill="1" applyBorder="1" applyAlignment="1" applyProtection="1">
      <alignment horizontal="center" vertical="center"/>
      <protection hidden="1"/>
    </xf>
    <xf numFmtId="0" fontId="1" fillId="2" borderId="78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1" fillId="2" borderId="42" xfId="0" applyFont="1" applyFill="1" applyBorder="1" applyAlignment="1">
      <alignment horizontal="left" vertical="center"/>
    </xf>
    <xf numFmtId="0" fontId="57" fillId="2" borderId="59" xfId="0" applyFont="1" applyFill="1" applyBorder="1" applyAlignment="1">
      <alignment vertical="center"/>
    </xf>
    <xf numFmtId="0" fontId="1" fillId="2" borderId="58" xfId="0" applyFont="1" applyFill="1" applyBorder="1" applyAlignment="1" applyProtection="1">
      <alignment horizontal="center" vertical="center"/>
      <protection hidden="1"/>
    </xf>
    <xf numFmtId="0" fontId="1" fillId="2" borderId="83" xfId="0" applyFont="1" applyFill="1" applyBorder="1" applyAlignment="1" applyProtection="1">
      <alignment horizontal="center" vertical="center"/>
      <protection hidden="1"/>
    </xf>
    <xf numFmtId="0" fontId="1" fillId="2" borderId="85" xfId="0" applyFont="1" applyFill="1" applyBorder="1" applyAlignment="1" applyProtection="1">
      <alignment horizontal="center" vertical="center"/>
      <protection hidden="1"/>
    </xf>
    <xf numFmtId="0" fontId="1" fillId="2" borderId="87" xfId="0" applyFont="1" applyFill="1" applyBorder="1" applyAlignment="1" applyProtection="1">
      <alignment horizontal="center" vertical="center"/>
      <protection hidden="1"/>
    </xf>
    <xf numFmtId="0" fontId="1" fillId="2" borderId="67" xfId="0" applyFont="1" applyFill="1" applyBorder="1" applyAlignment="1" applyProtection="1">
      <alignment horizontal="center" vertical="center"/>
      <protection hidden="1"/>
    </xf>
    <xf numFmtId="0" fontId="1" fillId="2" borderId="89" xfId="0" applyFont="1" applyFill="1" applyBorder="1" applyAlignment="1" applyProtection="1">
      <alignment horizontal="center" vertical="center"/>
      <protection hidden="1"/>
    </xf>
    <xf numFmtId="0" fontId="27" fillId="2" borderId="59" xfId="0" applyFont="1" applyFill="1" applyBorder="1" applyAlignment="1">
      <alignment vertical="center"/>
    </xf>
    <xf numFmtId="0" fontId="29" fillId="2" borderId="5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93" fillId="2" borderId="0" xfId="0" applyFont="1" applyFill="1" applyBorder="1" applyAlignment="1">
      <alignment vertical="center" wrapText="1"/>
    </xf>
    <xf numFmtId="0" fontId="56" fillId="2" borderId="0" xfId="0" applyFont="1" applyFill="1" applyBorder="1" applyAlignment="1">
      <alignment horizontal="center" vertical="center"/>
    </xf>
    <xf numFmtId="0" fontId="94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/>
    <xf numFmtId="0" fontId="0" fillId="2" borderId="0" xfId="0" applyFill="1" applyBorder="1"/>
    <xf numFmtId="0" fontId="75" fillId="8" borderId="28" xfId="0" applyFont="1" applyFill="1" applyBorder="1" applyAlignment="1">
      <alignment horizontal="center" vertical="center" wrapText="1"/>
    </xf>
    <xf numFmtId="0" fontId="73" fillId="2" borderId="18" xfId="0" applyFont="1" applyFill="1" applyBorder="1" applyAlignment="1">
      <alignment horizontal="center" vertical="center"/>
    </xf>
    <xf numFmtId="0" fontId="73" fillId="2" borderId="29" xfId="0" applyFont="1" applyFill="1" applyBorder="1" applyAlignment="1">
      <alignment horizontal="center" vertical="center"/>
    </xf>
    <xf numFmtId="0" fontId="73" fillId="2" borderId="59" xfId="0" applyFont="1" applyFill="1" applyBorder="1" applyAlignment="1">
      <alignment horizontal="center" vertical="center"/>
    </xf>
    <xf numFmtId="0" fontId="84" fillId="2" borderId="59" xfId="0" applyFont="1" applyFill="1" applyBorder="1" applyAlignment="1">
      <alignment horizontal="center" vertical="center" wrapText="1"/>
    </xf>
    <xf numFmtId="1" fontId="29" fillId="3" borderId="23" xfId="0" applyNumberFormat="1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left" vertical="center" wrapText="1" indent="1"/>
    </xf>
    <xf numFmtId="1" fontId="29" fillId="13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left" vertical="center" wrapText="1" indent="1"/>
    </xf>
    <xf numFmtId="0" fontId="20" fillId="0" borderId="5" xfId="0" applyFont="1" applyBorder="1" applyAlignment="1">
      <alignment horizontal="center" vertical="center"/>
    </xf>
    <xf numFmtId="0" fontId="35" fillId="0" borderId="114" xfId="0" applyFont="1" applyFill="1" applyBorder="1" applyAlignment="1" applyProtection="1">
      <alignment horizontal="center"/>
      <protection hidden="1"/>
    </xf>
    <xf numFmtId="0" fontId="29" fillId="0" borderId="115" xfId="0" applyFont="1" applyFill="1" applyBorder="1" applyAlignment="1" applyProtection="1">
      <alignment horizontal="center" vertical="center"/>
      <protection hidden="1"/>
    </xf>
    <xf numFmtId="1" fontId="29" fillId="3" borderId="11" xfId="0" applyNumberFormat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9" fillId="0" borderId="116" xfId="0" applyFont="1" applyFill="1" applyBorder="1" applyAlignment="1" applyProtection="1">
      <alignment horizontal="center" vertical="center"/>
      <protection hidden="1"/>
    </xf>
    <xf numFmtId="0" fontId="11" fillId="3" borderId="18" xfId="0" applyFont="1" applyFill="1" applyBorder="1" applyAlignment="1">
      <alignment horizontal="left" vertical="center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53" xfId="0" applyFont="1" applyFill="1" applyBorder="1" applyAlignment="1" applyProtection="1">
      <alignment horizontal="center" vertical="center"/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1" fillId="3" borderId="59" xfId="0" applyFont="1" applyFill="1" applyBorder="1" applyAlignment="1">
      <alignment horizontal="left" vertical="center"/>
    </xf>
    <xf numFmtId="0" fontId="1" fillId="3" borderId="42" xfId="0" applyFont="1" applyFill="1" applyBorder="1" applyAlignment="1" applyProtection="1">
      <alignment horizontal="center" vertical="center"/>
      <protection hidden="1"/>
    </xf>
    <xf numFmtId="0" fontId="1" fillId="3" borderId="61" xfId="0" applyFont="1" applyFill="1" applyBorder="1" applyAlignment="1" applyProtection="1">
      <alignment horizontal="center" vertical="center"/>
      <protection hidden="1"/>
    </xf>
    <xf numFmtId="0" fontId="1" fillId="3" borderId="63" xfId="0" applyFont="1" applyFill="1" applyBorder="1" applyAlignment="1" applyProtection="1">
      <alignment horizontal="center" vertical="center"/>
      <protection hidden="1"/>
    </xf>
    <xf numFmtId="0" fontId="1" fillId="3" borderId="65" xfId="0" applyFont="1" applyFill="1" applyBorder="1" applyAlignment="1" applyProtection="1">
      <alignment horizontal="center" vertical="center"/>
      <protection hidden="1"/>
    </xf>
    <xf numFmtId="0" fontId="1" fillId="3" borderId="58" xfId="0" applyFont="1" applyFill="1" applyBorder="1" applyAlignment="1" applyProtection="1">
      <alignment horizontal="center" vertical="center"/>
      <protection hidden="1"/>
    </xf>
    <xf numFmtId="0" fontId="1" fillId="3" borderId="67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1" fillId="3" borderId="71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Border="1" applyAlignment="1"/>
    <xf numFmtId="0" fontId="0" fillId="0" borderId="0" xfId="0" applyAlignment="1" applyProtection="1">
      <alignment horizontal="center"/>
      <protection hidden="1"/>
    </xf>
    <xf numFmtId="0" fontId="96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0" fillId="8" borderId="24" xfId="0" applyFill="1" applyBorder="1" applyAlignment="1" applyProtection="1">
      <alignment horizontal="center" textRotation="90" wrapText="1"/>
      <protection hidden="1"/>
    </xf>
    <xf numFmtId="0" fontId="0" fillId="8" borderId="26" xfId="0" applyFill="1" applyBorder="1" applyAlignment="1" applyProtection="1">
      <alignment horizontal="center" textRotation="90" wrapText="1"/>
      <protection hidden="1"/>
    </xf>
    <xf numFmtId="0" fontId="98" fillId="0" borderId="23" xfId="0" applyFont="1" applyFill="1" applyBorder="1" applyAlignment="1" applyProtection="1">
      <alignment horizontal="center" vertical="center"/>
      <protection locked="0"/>
    </xf>
    <xf numFmtId="0" fontId="48" fillId="8" borderId="27" xfId="0" applyFont="1" applyFill="1" applyBorder="1" applyAlignment="1" applyProtection="1">
      <alignment horizontal="left" vertical="center" wrapText="1"/>
      <protection locked="0"/>
    </xf>
    <xf numFmtId="0" fontId="0" fillId="14" borderId="117" xfId="0" applyFill="1" applyBorder="1" applyAlignment="1" applyProtection="1">
      <alignment horizontal="center"/>
      <protection hidden="1"/>
    </xf>
    <xf numFmtId="0" fontId="97" fillId="14" borderId="118" xfId="0" applyFont="1" applyFill="1" applyBorder="1" applyAlignment="1" applyProtection="1">
      <alignment horizontal="center"/>
      <protection locked="0" hidden="1"/>
    </xf>
    <xf numFmtId="0" fontId="98" fillId="0" borderId="11" xfId="0" applyFont="1" applyFill="1" applyBorder="1" applyAlignment="1" applyProtection="1">
      <alignment horizontal="center" vertical="center"/>
      <protection locked="0"/>
    </xf>
    <xf numFmtId="0" fontId="48" fillId="8" borderId="94" xfId="0" applyFont="1" applyFill="1" applyBorder="1" applyAlignment="1" applyProtection="1">
      <alignment horizontal="left" vertical="center" wrapText="1"/>
      <protection locked="0"/>
    </xf>
    <xf numFmtId="0" fontId="0" fillId="16" borderId="122" xfId="0" applyFill="1" applyBorder="1" applyAlignment="1" applyProtection="1">
      <alignment horizontal="center"/>
      <protection hidden="1"/>
    </xf>
    <xf numFmtId="0" fontId="0" fillId="16" borderId="123" xfId="0" applyFill="1" applyBorder="1" applyAlignment="1" applyProtection="1">
      <alignment horizontal="center"/>
      <protection locked="0" hidden="1"/>
    </xf>
    <xf numFmtId="0" fontId="0" fillId="0" borderId="124" xfId="0" applyBorder="1" applyAlignment="1" applyProtection="1">
      <alignment horizontal="center"/>
      <protection locked="0" hidden="1"/>
    </xf>
    <xf numFmtId="0" fontId="0" fillId="0" borderId="125" xfId="0" applyBorder="1" applyAlignment="1" applyProtection="1">
      <alignment horizontal="center"/>
      <protection locked="0" hidden="1"/>
    </xf>
    <xf numFmtId="0" fontId="0" fillId="0" borderId="126" xfId="0" applyBorder="1" applyAlignment="1" applyProtection="1">
      <alignment horizontal="center"/>
      <protection locked="0" hidden="1"/>
    </xf>
    <xf numFmtId="0" fontId="48" fillId="8" borderId="20" xfId="0" applyFont="1" applyFill="1" applyBorder="1" applyAlignment="1" applyProtection="1">
      <alignment horizontal="left" vertical="center" wrapText="1"/>
      <protection locked="0"/>
    </xf>
    <xf numFmtId="0" fontId="0" fillId="16" borderId="27" xfId="0" applyFill="1" applyBorder="1" applyAlignment="1" applyProtection="1">
      <alignment horizontal="center"/>
      <protection hidden="1"/>
    </xf>
    <xf numFmtId="0" fontId="0" fillId="16" borderId="28" xfId="0" applyFill="1" applyBorder="1" applyAlignment="1" applyProtection="1">
      <alignment horizontal="center"/>
      <protection hidden="1"/>
    </xf>
    <xf numFmtId="0" fontId="48" fillId="8" borderId="21" xfId="0" applyFont="1" applyFill="1" applyBorder="1" applyAlignment="1" applyProtection="1">
      <alignment horizontal="left" vertical="center" wrapText="1"/>
      <protection locked="0"/>
    </xf>
    <xf numFmtId="0" fontId="0" fillId="16" borderId="94" xfId="0" applyFill="1" applyBorder="1" applyAlignment="1" applyProtection="1">
      <alignment horizontal="center"/>
      <protection locked="0" hidden="1"/>
    </xf>
    <xf numFmtId="0" fontId="0" fillId="16" borderId="70" xfId="0" applyFill="1" applyBorder="1" applyAlignment="1" applyProtection="1">
      <alignment horizontal="center"/>
      <protection locked="0" hidden="1"/>
    </xf>
    <xf numFmtId="0" fontId="19" fillId="8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hidden="1"/>
    </xf>
    <xf numFmtId="165" fontId="101" fillId="2" borderId="0" xfId="0" applyNumberFormat="1" applyFont="1" applyFill="1" applyAlignment="1">
      <alignment horizontal="center"/>
    </xf>
    <xf numFmtId="165" fontId="68" fillId="2" borderId="0" xfId="0" applyNumberFormat="1" applyFont="1" applyFill="1" applyAlignment="1">
      <alignment horizontal="center"/>
    </xf>
    <xf numFmtId="0" fontId="75" fillId="8" borderId="20" xfId="0" applyFont="1" applyFill="1" applyBorder="1" applyAlignment="1">
      <alignment horizontal="center" vertical="center" wrapText="1"/>
    </xf>
    <xf numFmtId="0" fontId="102" fillId="2" borderId="18" xfId="0" applyFont="1" applyFill="1" applyBorder="1" applyAlignment="1">
      <alignment horizontal="left" vertical="center"/>
    </xf>
    <xf numFmtId="1" fontId="73" fillId="2" borderId="129" xfId="0" applyNumberFormat="1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/>
    </xf>
    <xf numFmtId="0" fontId="73" fillId="2" borderId="17" xfId="0" applyFont="1" applyFill="1" applyBorder="1" applyAlignment="1">
      <alignment horizontal="center" vertical="center"/>
    </xf>
    <xf numFmtId="1" fontId="73" fillId="2" borderId="40" xfId="0" applyNumberFormat="1" applyFont="1" applyFill="1" applyBorder="1" applyAlignment="1">
      <alignment horizontal="center" vertical="center" wrapText="1"/>
    </xf>
    <xf numFmtId="0" fontId="73" fillId="2" borderId="130" xfId="0" applyFont="1" applyFill="1" applyBorder="1" applyAlignment="1">
      <alignment horizontal="center" vertical="center"/>
    </xf>
    <xf numFmtId="0" fontId="103" fillId="2" borderId="42" xfId="0" applyFont="1" applyFill="1" applyBorder="1" applyAlignment="1">
      <alignment horizontal="left" vertical="center"/>
    </xf>
    <xf numFmtId="0" fontId="104" fillId="3" borderId="42" xfId="0" applyFont="1" applyFill="1" applyBorder="1" applyAlignment="1">
      <alignment horizontal="left" vertical="center"/>
    </xf>
    <xf numFmtId="0" fontId="105" fillId="0" borderId="0" xfId="0" applyFont="1"/>
    <xf numFmtId="0" fontId="2" fillId="0" borderId="104" xfId="0" applyFont="1" applyFill="1" applyBorder="1" applyAlignment="1">
      <alignment horizontal="center" wrapText="1"/>
    </xf>
    <xf numFmtId="0" fontId="2" fillId="0" borderId="106" xfId="0" applyFont="1" applyFill="1" applyBorder="1" applyAlignment="1">
      <alignment horizontal="center" wrapText="1"/>
    </xf>
    <xf numFmtId="0" fontId="20" fillId="0" borderId="103" xfId="0" applyFont="1" applyFill="1" applyBorder="1" applyAlignment="1">
      <alignment horizontal="center" wrapText="1"/>
    </xf>
    <xf numFmtId="0" fontId="20" fillId="0" borderId="98" xfId="0" applyFont="1" applyFill="1" applyBorder="1" applyAlignment="1">
      <alignment horizontal="center" wrapText="1"/>
    </xf>
    <xf numFmtId="0" fontId="10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2" fillId="0" borderId="93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4" fillId="0" borderId="93" xfId="0" applyFont="1" applyBorder="1" applyAlignment="1">
      <alignment horizontal="center"/>
    </xf>
    <xf numFmtId="0" fontId="2" fillId="0" borderId="9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68" fillId="8" borderId="40" xfId="0" applyFont="1" applyFill="1" applyBorder="1" applyAlignment="1">
      <alignment horizontal="right"/>
    </xf>
    <xf numFmtId="0" fontId="68" fillId="8" borderId="42" xfId="0" applyFont="1" applyFill="1" applyBorder="1" applyAlignment="1">
      <alignment horizontal="right"/>
    </xf>
    <xf numFmtId="0" fontId="68" fillId="8" borderId="40" xfId="0" applyFont="1" applyFill="1" applyBorder="1" applyAlignment="1">
      <alignment horizontal="center"/>
    </xf>
    <xf numFmtId="0" fontId="68" fillId="8" borderId="41" xfId="0" applyFont="1" applyFill="1" applyBorder="1" applyAlignment="1">
      <alignment horizontal="center"/>
    </xf>
    <xf numFmtId="0" fontId="68" fillId="8" borderId="42" xfId="0" applyFont="1" applyFill="1" applyBorder="1" applyAlignment="1">
      <alignment horizontal="center"/>
    </xf>
    <xf numFmtId="14" fontId="53" fillId="2" borderId="0" xfId="0" applyNumberFormat="1" applyFont="1" applyFill="1" applyBorder="1" applyAlignment="1">
      <alignment horizontal="center"/>
    </xf>
    <xf numFmtId="0" fontId="53" fillId="2" borderId="0" xfId="0" applyFont="1" applyFill="1" applyBorder="1" applyAlignment="1">
      <alignment horizontal="center"/>
    </xf>
    <xf numFmtId="0" fontId="100" fillId="2" borderId="0" xfId="0" applyFont="1" applyFill="1" applyBorder="1" applyAlignment="1">
      <alignment horizontal="center"/>
    </xf>
    <xf numFmtId="0" fontId="54" fillId="2" borderId="0" xfId="0" applyFont="1" applyFill="1" applyBorder="1" applyAlignment="1">
      <alignment horizontal="center"/>
    </xf>
    <xf numFmtId="0" fontId="53" fillId="2" borderId="0" xfId="0" applyFont="1" applyFill="1" applyBorder="1" applyAlignment="1">
      <alignment horizontal="left"/>
    </xf>
    <xf numFmtId="0" fontId="68" fillId="2" borderId="15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68" fillId="8" borderId="74" xfId="0" applyFont="1" applyFill="1" applyBorder="1" applyAlignment="1" applyProtection="1">
      <alignment horizontal="center" vertical="center"/>
      <protection hidden="1"/>
    </xf>
    <xf numFmtId="0" fontId="68" fillId="8" borderId="73" xfId="0" applyFont="1" applyFill="1" applyBorder="1" applyAlignment="1" applyProtection="1">
      <alignment horizontal="center" vertical="center"/>
      <protection hidden="1"/>
    </xf>
    <xf numFmtId="0" fontId="68" fillId="8" borderId="28" xfId="0" applyFont="1" applyFill="1" applyBorder="1" applyAlignment="1" applyProtection="1">
      <alignment horizontal="center" vertical="center"/>
      <protection hidden="1"/>
    </xf>
    <xf numFmtId="0" fontId="68" fillId="8" borderId="20" xfId="0" applyFont="1" applyFill="1" applyBorder="1" applyAlignment="1" applyProtection="1">
      <alignment horizontal="center" vertical="center"/>
      <protection hidden="1"/>
    </xf>
    <xf numFmtId="0" fontId="68" fillId="8" borderId="27" xfId="0" applyFont="1" applyFill="1" applyBorder="1" applyAlignment="1" applyProtection="1">
      <alignment horizontal="center" vertical="center"/>
      <protection hidden="1"/>
    </xf>
    <xf numFmtId="0" fontId="54" fillId="2" borderId="0" xfId="0" applyFont="1" applyFill="1" applyBorder="1" applyAlignment="1">
      <alignment horizontal="left"/>
    </xf>
    <xf numFmtId="0" fontId="7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6" fillId="8" borderId="27" xfId="0" applyFont="1" applyFill="1" applyBorder="1" applyAlignment="1" applyProtection="1">
      <alignment horizontal="center" vertical="center"/>
      <protection hidden="1"/>
    </xf>
    <xf numFmtId="0" fontId="26" fillId="8" borderId="28" xfId="0" applyFont="1" applyFill="1" applyBorder="1" applyAlignment="1" applyProtection="1">
      <alignment horizontal="center" vertical="center"/>
      <protection hidden="1"/>
    </xf>
    <xf numFmtId="0" fontId="26" fillId="8" borderId="20" xfId="0" applyFont="1" applyFill="1" applyBorder="1" applyAlignment="1" applyProtection="1">
      <alignment horizontal="center" vertical="center"/>
      <protection hidden="1"/>
    </xf>
    <xf numFmtId="0" fontId="26" fillId="8" borderId="74" xfId="0" applyFont="1" applyFill="1" applyBorder="1" applyAlignment="1" applyProtection="1">
      <alignment horizontal="center" vertical="center"/>
      <protection hidden="1"/>
    </xf>
    <xf numFmtId="0" fontId="26" fillId="8" borderId="73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>
      <alignment horizontal="center"/>
    </xf>
    <xf numFmtId="0" fontId="20" fillId="8" borderId="40" xfId="0" applyFont="1" applyFill="1" applyBorder="1" applyAlignment="1">
      <alignment horizontal="right"/>
    </xf>
    <xf numFmtId="0" fontId="20" fillId="8" borderId="41" xfId="0" applyFont="1" applyFill="1" applyBorder="1" applyAlignment="1">
      <alignment horizontal="right"/>
    </xf>
    <xf numFmtId="0" fontId="20" fillId="8" borderId="40" xfId="0" applyFont="1" applyFill="1" applyBorder="1" applyAlignment="1">
      <alignment horizontal="center"/>
    </xf>
    <xf numFmtId="0" fontId="20" fillId="8" borderId="41" xfId="0" applyFont="1" applyFill="1" applyBorder="1" applyAlignment="1">
      <alignment horizontal="center"/>
    </xf>
    <xf numFmtId="0" fontId="20" fillId="8" borderId="42" xfId="0" applyFont="1" applyFill="1" applyBorder="1" applyAlignment="1">
      <alignment horizontal="right"/>
    </xf>
    <xf numFmtId="0" fontId="68" fillId="8" borderId="60" xfId="0" applyFont="1" applyFill="1" applyBorder="1" applyAlignment="1">
      <alignment horizontal="right"/>
    </xf>
    <xf numFmtId="0" fontId="68" fillId="8" borderId="58" xfId="0" applyFont="1" applyFill="1" applyBorder="1" applyAlignment="1">
      <alignment horizontal="right"/>
    </xf>
    <xf numFmtId="0" fontId="68" fillId="8" borderId="60" xfId="0" applyFont="1" applyFill="1" applyBorder="1" applyAlignment="1">
      <alignment horizontal="center"/>
    </xf>
    <xf numFmtId="0" fontId="68" fillId="8" borderId="3" xfId="0" applyFont="1" applyFill="1" applyBorder="1" applyAlignment="1">
      <alignment horizontal="center"/>
    </xf>
    <xf numFmtId="0" fontId="68" fillId="8" borderId="58" xfId="0" applyFont="1" applyFill="1" applyBorder="1" applyAlignment="1">
      <alignment horizontal="center"/>
    </xf>
    <xf numFmtId="0" fontId="26" fillId="8" borderId="20" xfId="0" applyFont="1" applyFill="1" applyBorder="1" applyAlignment="1" applyProtection="1">
      <alignment horizontal="center"/>
      <protection hidden="1"/>
    </xf>
    <xf numFmtId="0" fontId="26" fillId="8" borderId="27" xfId="0" applyFont="1" applyFill="1" applyBorder="1" applyAlignment="1" applyProtection="1">
      <alignment horizontal="center"/>
      <protection hidden="1"/>
    </xf>
    <xf numFmtId="0" fontId="26" fillId="8" borderId="28" xfId="0" applyFont="1" applyFill="1" applyBorder="1" applyAlignment="1" applyProtection="1">
      <alignment horizontal="center"/>
      <protection hidden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6" fillId="8" borderId="24" xfId="0" applyFont="1" applyFill="1" applyBorder="1" applyAlignment="1" applyProtection="1">
      <alignment horizontal="center"/>
      <protection hidden="1"/>
    </xf>
    <xf numFmtId="0" fontId="26" fillId="8" borderId="26" xfId="0" applyFont="1" applyFill="1" applyBorder="1" applyAlignment="1" applyProtection="1">
      <alignment horizontal="center"/>
      <protection hidden="1"/>
    </xf>
    <xf numFmtId="0" fontId="54" fillId="3" borderId="0" xfId="0" applyFont="1" applyFill="1" applyBorder="1" applyAlignment="1">
      <alignment horizontal="left"/>
    </xf>
    <xf numFmtId="0" fontId="53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6" fillId="10" borderId="47" xfId="0" applyFont="1" applyFill="1" applyBorder="1" applyAlignment="1" applyProtection="1">
      <alignment horizontal="center" vertical="center"/>
      <protection hidden="1"/>
    </xf>
    <xf numFmtId="0" fontId="26" fillId="10" borderId="48" xfId="0" applyFont="1" applyFill="1" applyBorder="1" applyAlignment="1" applyProtection="1">
      <alignment horizontal="center" vertical="center"/>
      <protection hidden="1"/>
    </xf>
    <xf numFmtId="0" fontId="26" fillId="10" borderId="49" xfId="0" applyFont="1" applyFill="1" applyBorder="1" applyAlignment="1" applyProtection="1">
      <alignment horizontal="center" vertical="center"/>
      <protection hidden="1"/>
    </xf>
    <xf numFmtId="0" fontId="26" fillId="10" borderId="50" xfId="0" applyFont="1" applyFill="1" applyBorder="1" applyAlignment="1" applyProtection="1">
      <alignment horizontal="center" vertical="center"/>
      <protection hidden="1"/>
    </xf>
    <xf numFmtId="0" fontId="26" fillId="10" borderId="51" xfId="0" applyFont="1" applyFill="1" applyBorder="1" applyAlignment="1" applyProtection="1">
      <alignment horizontal="center" vertical="center"/>
      <protection hidden="1"/>
    </xf>
    <xf numFmtId="0" fontId="26" fillId="10" borderId="52" xfId="0" applyFont="1" applyFill="1" applyBorder="1" applyAlignment="1" applyProtection="1">
      <alignment horizontal="center" vertical="center"/>
      <protection hidden="1"/>
    </xf>
    <xf numFmtId="0" fontId="51" fillId="3" borderId="0" xfId="0" applyFont="1" applyFill="1" applyAlignment="1">
      <alignment horizontal="center"/>
    </xf>
    <xf numFmtId="0" fontId="20" fillId="10" borderId="40" xfId="0" applyFont="1" applyFill="1" applyBorder="1" applyAlignment="1">
      <alignment horizontal="center"/>
    </xf>
    <xf numFmtId="0" fontId="20" fillId="10" borderId="41" xfId="0" applyFont="1" applyFill="1" applyBorder="1" applyAlignment="1">
      <alignment horizontal="center"/>
    </xf>
    <xf numFmtId="0" fontId="53" fillId="3" borderId="0" xfId="0" applyFont="1" applyFill="1" applyBorder="1" applyAlignment="1">
      <alignment horizontal="center"/>
    </xf>
    <xf numFmtId="0" fontId="53" fillId="3" borderId="15" xfId="0" applyFont="1" applyFill="1" applyBorder="1" applyAlignment="1">
      <alignment horizontal="center"/>
    </xf>
    <xf numFmtId="0" fontId="53" fillId="3" borderId="43" xfId="0" applyFont="1" applyFill="1" applyBorder="1" applyAlignment="1">
      <alignment horizontal="left"/>
    </xf>
    <xf numFmtId="0" fontId="0" fillId="0" borderId="20" xfId="0" applyFill="1" applyBorder="1" applyAlignment="1" applyProtection="1">
      <alignment horizontal="center" vertical="center"/>
      <protection hidden="1"/>
    </xf>
    <xf numFmtId="0" fontId="0" fillId="0" borderId="21" xfId="0" applyFill="1" applyBorder="1" applyAlignment="1" applyProtection="1">
      <alignment horizontal="center" vertical="center"/>
      <protection hidden="1"/>
    </xf>
    <xf numFmtId="0" fontId="84" fillId="0" borderId="20" xfId="0" applyFont="1" applyFill="1" applyBorder="1" applyAlignment="1" applyProtection="1">
      <alignment horizontal="center" vertical="center" wrapText="1"/>
      <protection locked="0"/>
    </xf>
    <xf numFmtId="0" fontId="84" fillId="0" borderId="21" xfId="0" applyFont="1" applyFill="1" applyBorder="1" applyAlignment="1" applyProtection="1">
      <alignment horizontal="center" vertical="center" wrapText="1"/>
      <protection locked="0"/>
    </xf>
    <xf numFmtId="0" fontId="19" fillId="0" borderId="119" xfId="0" applyFont="1" applyBorder="1" applyAlignment="1" applyProtection="1">
      <alignment horizontal="center"/>
      <protection hidden="1"/>
    </xf>
    <xf numFmtId="0" fontId="19" fillId="0" borderId="120" xfId="0" applyFont="1" applyBorder="1" applyAlignment="1" applyProtection="1">
      <alignment horizontal="center"/>
      <protection hidden="1"/>
    </xf>
    <xf numFmtId="0" fontId="19" fillId="0" borderId="121" xfId="0" applyFont="1" applyBorder="1" applyAlignment="1" applyProtection="1">
      <alignment horizontal="center"/>
      <protection hidden="1"/>
    </xf>
    <xf numFmtId="0" fontId="95" fillId="0" borderId="0" xfId="0" applyFont="1" applyFill="1" applyAlignment="1">
      <alignment horizontal="center"/>
    </xf>
    <xf numFmtId="0" fontId="96" fillId="0" borderId="0" xfId="0" applyFont="1" applyAlignment="1" applyProtection="1">
      <alignment horizontal="center"/>
      <protection hidden="1"/>
    </xf>
    <xf numFmtId="0" fontId="27" fillId="0" borderId="15" xfId="0" applyFont="1" applyBorder="1" applyAlignment="1" applyProtection="1">
      <alignment horizontal="center" wrapText="1"/>
      <protection hidden="1"/>
    </xf>
    <xf numFmtId="0" fontId="0" fillId="0" borderId="15" xfId="0" applyBorder="1" applyAlignment="1" applyProtection="1">
      <alignment horizontal="center" wrapText="1"/>
      <protection hidden="1"/>
    </xf>
    <xf numFmtId="0" fontId="0" fillId="0" borderId="20" xfId="0" applyBorder="1" applyAlignment="1" applyProtection="1">
      <alignment horizontal="center" textRotation="90"/>
      <protection hidden="1"/>
    </xf>
    <xf numFmtId="0" fontId="0" fillId="0" borderId="21" xfId="0" applyBorder="1" applyAlignment="1" applyProtection="1">
      <alignment horizontal="center" textRotation="90"/>
      <protection hidden="1"/>
    </xf>
    <xf numFmtId="0" fontId="0" fillId="0" borderId="20" xfId="0" applyBorder="1" applyAlignment="1" applyProtection="1">
      <alignment horizontal="center" textRotation="90" wrapText="1"/>
      <protection hidden="1"/>
    </xf>
    <xf numFmtId="0" fontId="0" fillId="0" borderId="21" xfId="0" applyBorder="1" applyAlignment="1" applyProtection="1">
      <alignment horizontal="center" textRotation="90" wrapText="1"/>
      <protection hidden="1"/>
    </xf>
    <xf numFmtId="0" fontId="12" fillId="0" borderId="20" xfId="0" applyFont="1" applyBorder="1" applyAlignment="1" applyProtection="1">
      <alignment horizontal="center" vertical="center" wrapText="1"/>
      <protection hidden="1"/>
    </xf>
    <xf numFmtId="0" fontId="12" fillId="0" borderId="21" xfId="0" applyFont="1" applyBorder="1" applyAlignment="1" applyProtection="1">
      <alignment horizontal="center" vertical="center" wrapText="1"/>
      <protection hidden="1"/>
    </xf>
    <xf numFmtId="0" fontId="19" fillId="8" borderId="20" xfId="0" applyFont="1" applyFill="1" applyBorder="1" applyAlignment="1" applyProtection="1">
      <alignment horizontal="center" textRotation="255"/>
      <protection hidden="1"/>
    </xf>
    <xf numFmtId="0" fontId="19" fillId="8" borderId="21" xfId="0" applyFont="1" applyFill="1" applyBorder="1" applyAlignment="1" applyProtection="1">
      <alignment horizontal="center" textRotation="255"/>
      <protection hidden="1"/>
    </xf>
    <xf numFmtId="0" fontId="97" fillId="8" borderId="20" xfId="0" applyFont="1" applyFill="1" applyBorder="1" applyAlignment="1" applyProtection="1">
      <alignment horizontal="center" vertical="center" textRotation="90" wrapText="1"/>
      <protection hidden="1"/>
    </xf>
    <xf numFmtId="0" fontId="97" fillId="8" borderId="21" xfId="0" applyFont="1" applyFill="1" applyBorder="1" applyAlignment="1" applyProtection="1">
      <alignment horizontal="center" vertical="center" textRotation="90" wrapText="1"/>
      <protection hidden="1"/>
    </xf>
    <xf numFmtId="0" fontId="19" fillId="8" borderId="20" xfId="0" applyFont="1" applyFill="1" applyBorder="1" applyAlignment="1" applyProtection="1">
      <alignment horizontal="center"/>
      <protection hidden="1"/>
    </xf>
    <xf numFmtId="0" fontId="19" fillId="8" borderId="21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9" fillId="8" borderId="27" xfId="0" applyFont="1" applyFill="1" applyBorder="1" applyAlignment="1" applyProtection="1">
      <alignment horizontal="center" wrapText="1"/>
      <protection hidden="1"/>
    </xf>
    <xf numFmtId="0" fontId="19" fillId="8" borderId="28" xfId="0" applyFont="1" applyFill="1" applyBorder="1" applyAlignment="1" applyProtection="1">
      <alignment horizontal="center" wrapText="1"/>
      <protection hidden="1"/>
    </xf>
    <xf numFmtId="0" fontId="19" fillId="8" borderId="24" xfId="0" applyFont="1" applyFill="1" applyBorder="1" applyAlignment="1" applyProtection="1">
      <alignment horizontal="center" wrapText="1"/>
      <protection hidden="1"/>
    </xf>
    <xf numFmtId="0" fontId="19" fillId="8" borderId="26" xfId="0" applyFont="1" applyFill="1" applyBorder="1" applyAlignment="1" applyProtection="1">
      <alignment horizontal="center" wrapText="1"/>
      <protection hidden="1"/>
    </xf>
    <xf numFmtId="0" fontId="99" fillId="0" borderId="20" xfId="0" applyFont="1" applyBorder="1" applyAlignment="1" applyProtection="1">
      <alignment horizontal="center" vertical="center"/>
      <protection locked="0" hidden="1"/>
    </xf>
    <xf numFmtId="0" fontId="0" fillId="0" borderId="21" xfId="0" applyBorder="1" applyProtection="1">
      <protection locked="0"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99" fillId="0" borderId="20" xfId="0" applyFont="1" applyBorder="1" applyAlignment="1" applyProtection="1">
      <alignment horizontal="center"/>
      <protection locked="0" hidden="1"/>
    </xf>
    <xf numFmtId="0" fontId="99" fillId="0" borderId="21" xfId="0" applyFont="1" applyBorder="1" applyAlignment="1" applyProtection="1">
      <alignment horizontal="center"/>
      <protection locked="0"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9" fillId="0" borderId="127" xfId="0" applyFont="1" applyBorder="1" applyAlignment="1" applyProtection="1">
      <alignment horizontal="center"/>
      <protection hidden="1"/>
    </xf>
    <xf numFmtId="0" fontId="19" fillId="0" borderId="128" xfId="0" applyFont="1" applyBorder="1" applyAlignment="1" applyProtection="1">
      <alignment horizontal="center"/>
      <protection hidden="1"/>
    </xf>
    <xf numFmtId="0" fontId="90" fillId="0" borderId="20" xfId="0" applyFont="1" applyBorder="1" applyAlignment="1" applyProtection="1">
      <alignment horizontal="center" vertical="center"/>
      <protection hidden="1"/>
    </xf>
    <xf numFmtId="0" fontId="90" fillId="0" borderId="21" xfId="0" applyFont="1" applyBorder="1" applyAlignment="1" applyProtection="1">
      <alignment horizontal="center" vertical="center"/>
      <protection hidden="1"/>
    </xf>
    <xf numFmtId="0" fontId="99" fillId="15" borderId="20" xfId="0" applyFont="1" applyFill="1" applyBorder="1" applyAlignment="1" applyProtection="1">
      <alignment horizontal="center" vertical="center"/>
      <protection locked="0"/>
    </xf>
    <xf numFmtId="0" fontId="0" fillId="15" borderId="21" xfId="0" applyFill="1" applyBorder="1" applyProtection="1">
      <protection locked="0"/>
    </xf>
    <xf numFmtId="0" fontId="99" fillId="0" borderId="20" xfId="0" applyFont="1" applyBorder="1" applyAlignment="1" applyProtection="1">
      <alignment horizontal="center" vertical="center"/>
      <protection hidden="1"/>
    </xf>
    <xf numFmtId="0" fontId="99" fillId="0" borderId="21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5113"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ill>
        <patternFill>
          <bgColor indexed="42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2DC8FF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2DC8FF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33CAFF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2DC8FF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33CAFF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51"/>
  <sheetViews>
    <sheetView tabSelected="1" zoomScale="75" zoomScaleNormal="75" workbookViewId="0">
      <pane ySplit="5" topLeftCell="A9" activePane="bottomLeft" state="frozen"/>
      <selection pane="bottomLeft" activeCell="AF42" sqref="AF42"/>
    </sheetView>
  </sheetViews>
  <sheetFormatPr defaultRowHeight="13.2"/>
  <cols>
    <col min="1" max="1" width="3.5546875" customWidth="1"/>
    <col min="2" max="2" width="26.44140625" customWidth="1"/>
    <col min="3" max="4" width="4.88671875" customWidth="1"/>
    <col min="5" max="9" width="3.6640625" customWidth="1"/>
    <col min="10" max="10" width="4.6640625" customWidth="1"/>
    <col min="11" max="23" width="3.6640625" customWidth="1"/>
    <col min="24" max="25" width="5.33203125" customWidth="1"/>
    <col min="26" max="26" width="5.44140625" customWidth="1"/>
    <col min="27" max="27" width="5.5546875" customWidth="1"/>
    <col min="28" max="28" width="5.33203125" customWidth="1"/>
    <col min="29" max="29" width="6.109375" customWidth="1"/>
    <col min="30" max="30" width="7.6640625" customWidth="1"/>
    <col min="31" max="31" width="9.44140625" customWidth="1"/>
    <col min="32" max="32" width="6.44140625" style="9" customWidth="1"/>
    <col min="33" max="33" width="7.33203125" style="6" customWidth="1"/>
  </cols>
  <sheetData>
    <row r="1" spans="1:33" ht="15.6">
      <c r="A1" s="427" t="s">
        <v>256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</row>
    <row r="2" spans="1:33" ht="23.25" customHeight="1">
      <c r="C2" s="428" t="s">
        <v>55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5"/>
    </row>
    <row r="3" spans="1:33" ht="13.8" thickBot="1">
      <c r="B3" s="2" t="s">
        <v>255</v>
      </c>
      <c r="C3" s="424"/>
      <c r="D3" s="424"/>
      <c r="E3" s="424"/>
      <c r="F3" s="424"/>
      <c r="G3" s="424"/>
      <c r="H3" s="424"/>
      <c r="I3" s="424"/>
      <c r="J3" s="424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88" t="s">
        <v>38</v>
      </c>
      <c r="Y3" s="88"/>
      <c r="Z3" s="88"/>
      <c r="AA3" s="88"/>
      <c r="AB3" s="88"/>
      <c r="AC3" s="88"/>
      <c r="AD3" s="88"/>
      <c r="AE3" s="88"/>
    </row>
    <row r="4" spans="1:33" ht="12.75" customHeight="1">
      <c r="A4" s="451" t="s">
        <v>8</v>
      </c>
      <c r="B4" s="452" t="s">
        <v>9</v>
      </c>
      <c r="C4" s="599" t="s">
        <v>10</v>
      </c>
      <c r="D4" s="599"/>
      <c r="E4" s="599"/>
      <c r="F4" s="599"/>
      <c r="G4" s="599"/>
      <c r="H4" s="599"/>
      <c r="I4" s="599"/>
      <c r="J4" s="599"/>
      <c r="K4" s="596" t="s">
        <v>11</v>
      </c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6" t="s">
        <v>12</v>
      </c>
      <c r="AB4" s="596"/>
      <c r="AC4" s="596"/>
      <c r="AD4" s="600" t="s">
        <v>40</v>
      </c>
      <c r="AE4" s="597" t="s">
        <v>41</v>
      </c>
      <c r="AF4" s="592" t="s">
        <v>47</v>
      </c>
      <c r="AG4" s="590" t="s">
        <v>48</v>
      </c>
    </row>
    <row r="5" spans="1:33">
      <c r="A5" s="453"/>
      <c r="B5" s="429"/>
      <c r="C5" s="594" t="s">
        <v>0</v>
      </c>
      <c r="D5" s="594"/>
      <c r="E5" s="594" t="s">
        <v>1</v>
      </c>
      <c r="F5" s="594"/>
      <c r="G5" s="594" t="s">
        <v>2</v>
      </c>
      <c r="H5" s="594"/>
      <c r="I5" s="594" t="s">
        <v>3</v>
      </c>
      <c r="J5" s="594"/>
      <c r="K5" s="595" t="s">
        <v>4</v>
      </c>
      <c r="L5" s="595"/>
      <c r="M5" s="595"/>
      <c r="N5" s="595" t="s">
        <v>5</v>
      </c>
      <c r="O5" s="595"/>
      <c r="P5" s="595"/>
      <c r="Q5" s="595"/>
      <c r="R5" s="595" t="s">
        <v>6</v>
      </c>
      <c r="S5" s="595"/>
      <c r="T5" s="595"/>
      <c r="U5" s="595"/>
      <c r="V5" s="595"/>
      <c r="W5" s="595"/>
      <c r="X5" s="595" t="s">
        <v>7</v>
      </c>
      <c r="Y5" s="595"/>
      <c r="Z5" s="595"/>
      <c r="AA5" s="445" t="s">
        <v>13</v>
      </c>
      <c r="AB5" s="602" t="s">
        <v>14</v>
      </c>
      <c r="AC5" s="602"/>
      <c r="AD5" s="601"/>
      <c r="AE5" s="598"/>
      <c r="AF5" s="593"/>
      <c r="AG5" s="591"/>
    </row>
    <row r="6" spans="1:33">
      <c r="A6" s="454"/>
      <c r="B6" s="430"/>
      <c r="C6" s="437"/>
      <c r="D6" s="437"/>
      <c r="E6" s="437"/>
      <c r="F6" s="437"/>
      <c r="G6" s="437"/>
      <c r="H6" s="437"/>
      <c r="I6" s="437"/>
      <c r="J6" s="437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45"/>
      <c r="AC6" s="446"/>
      <c r="AD6" s="447"/>
      <c r="AE6" s="448"/>
      <c r="AF6" s="425"/>
      <c r="AG6" s="455"/>
    </row>
    <row r="7" spans="1:33" ht="17.399999999999999">
      <c r="A7" s="456">
        <f t="shared" ref="A7:A42" si="0">A6+1</f>
        <v>1</v>
      </c>
      <c r="B7" s="465" t="s">
        <v>35</v>
      </c>
      <c r="C7" s="3"/>
      <c r="D7" s="3"/>
      <c r="E7" s="3">
        <v>7.5</v>
      </c>
      <c r="F7" s="3">
        <v>6</v>
      </c>
      <c r="G7" s="3">
        <v>8.5</v>
      </c>
      <c r="H7" s="3"/>
      <c r="I7" s="3"/>
      <c r="J7" s="3"/>
      <c r="K7" s="3"/>
      <c r="L7" s="3"/>
      <c r="M7" s="3"/>
      <c r="N7" s="3">
        <v>9</v>
      </c>
      <c r="O7" s="3"/>
      <c r="P7" s="3"/>
      <c r="Q7" s="3"/>
      <c r="R7" s="3">
        <v>8</v>
      </c>
      <c r="S7" s="3"/>
      <c r="T7" s="3"/>
      <c r="U7" s="3"/>
      <c r="V7" s="3"/>
      <c r="W7" s="3"/>
      <c r="X7" s="439">
        <f>4*1.22</f>
        <v>4.88</v>
      </c>
      <c r="Y7" s="439"/>
      <c r="Z7" s="439"/>
      <c r="AA7" s="439"/>
      <c r="AB7" s="439"/>
      <c r="AC7" s="439"/>
      <c r="AD7" s="3">
        <f t="shared" ref="AD7:AD50" si="1">SUM(C7:AC7)</f>
        <v>43.88</v>
      </c>
      <c r="AE7" s="482">
        <f t="shared" ref="AE7:AE49" si="2">LARGE(C7:AC7,1)+LARGE(C7:AC7,2)+LARGE(C7:AC7,3)+LARGE(C7:AC7,4)</f>
        <v>33</v>
      </c>
      <c r="AF7" s="467">
        <v>1</v>
      </c>
      <c r="AG7" s="485">
        <v>1</v>
      </c>
    </row>
    <row r="8" spans="1:33" ht="17.399999999999999">
      <c r="A8" s="457">
        <f t="shared" si="0"/>
        <v>2</v>
      </c>
      <c r="B8" s="433" t="s">
        <v>53</v>
      </c>
      <c r="C8" s="3"/>
      <c r="D8" s="3"/>
      <c r="E8" s="3"/>
      <c r="F8" s="3"/>
      <c r="G8" s="3"/>
      <c r="H8" s="3"/>
      <c r="I8" s="3"/>
      <c r="J8" s="3"/>
      <c r="K8" s="3">
        <v>8</v>
      </c>
      <c r="L8" s="3">
        <v>5</v>
      </c>
      <c r="M8" s="3"/>
      <c r="N8" s="3">
        <v>7</v>
      </c>
      <c r="O8" s="3">
        <v>7</v>
      </c>
      <c r="P8" s="3"/>
      <c r="Q8" s="3"/>
      <c r="R8" s="3">
        <v>9.5</v>
      </c>
      <c r="S8" s="3"/>
      <c r="T8" s="3"/>
      <c r="U8" s="3"/>
      <c r="V8" s="3"/>
      <c r="W8" s="3"/>
      <c r="X8" s="439"/>
      <c r="Y8" s="439"/>
      <c r="Z8" s="439"/>
      <c r="AA8" s="439"/>
      <c r="AB8" s="439"/>
      <c r="AC8" s="439"/>
      <c r="AD8" s="3">
        <f t="shared" si="1"/>
        <v>36.5</v>
      </c>
      <c r="AE8" s="483">
        <f t="shared" si="2"/>
        <v>31.5</v>
      </c>
      <c r="AF8" s="10">
        <f>AF7+1</f>
        <v>2</v>
      </c>
      <c r="AG8" s="486">
        <v>1</v>
      </c>
    </row>
    <row r="9" spans="1:33" ht="17.399999999999999">
      <c r="A9" s="457">
        <f t="shared" si="0"/>
        <v>3</v>
      </c>
      <c r="B9" s="466" t="s">
        <v>21</v>
      </c>
      <c r="C9" s="3"/>
      <c r="D9" s="3"/>
      <c r="E9" s="3">
        <v>7</v>
      </c>
      <c r="F9" s="3"/>
      <c r="G9" s="3"/>
      <c r="H9" s="3"/>
      <c r="I9" s="3">
        <v>6.5</v>
      </c>
      <c r="J9" s="3"/>
      <c r="K9" s="3"/>
      <c r="L9" s="3"/>
      <c r="M9" s="3"/>
      <c r="N9" s="3">
        <v>6.5</v>
      </c>
      <c r="O9" s="3"/>
      <c r="P9" s="3"/>
      <c r="Q9" s="3"/>
      <c r="R9" s="3">
        <v>9.5</v>
      </c>
      <c r="S9" s="3">
        <v>8</v>
      </c>
      <c r="T9" s="3">
        <v>6.5</v>
      </c>
      <c r="U9" s="3">
        <v>5</v>
      </c>
      <c r="V9" s="3"/>
      <c r="W9" s="3"/>
      <c r="X9" s="439"/>
      <c r="Y9" s="439"/>
      <c r="Z9" s="439"/>
      <c r="AA9" s="439"/>
      <c r="AB9" s="439"/>
      <c r="AC9" s="439"/>
      <c r="AD9" s="3">
        <f t="shared" si="1"/>
        <v>49</v>
      </c>
      <c r="AE9" s="484">
        <f t="shared" si="2"/>
        <v>31</v>
      </c>
      <c r="AF9" s="10">
        <f t="shared" ref="AF9:AF50" si="3">AF8+1</f>
        <v>3</v>
      </c>
      <c r="AG9" s="488">
        <v>2</v>
      </c>
    </row>
    <row r="10" spans="1:33" ht="17.399999999999999">
      <c r="A10" s="457">
        <f t="shared" si="0"/>
        <v>4</v>
      </c>
      <c r="B10" s="470" t="s">
        <v>16</v>
      </c>
      <c r="C10" s="3">
        <v>9</v>
      </c>
      <c r="D10" s="3"/>
      <c r="E10" s="442"/>
      <c r="F10" s="442"/>
      <c r="G10" s="440"/>
      <c r="H10" s="440"/>
      <c r="I10" s="442"/>
      <c r="J10" s="3"/>
      <c r="K10" s="8"/>
      <c r="L10" s="8"/>
      <c r="M10" s="8"/>
      <c r="N10" s="8">
        <v>6.5</v>
      </c>
      <c r="O10" s="8">
        <v>8</v>
      </c>
      <c r="P10" s="8"/>
      <c r="Q10" s="8"/>
      <c r="R10" s="8">
        <v>6.5</v>
      </c>
      <c r="S10" s="8"/>
      <c r="T10" s="8"/>
      <c r="U10" s="8"/>
      <c r="V10" s="8"/>
      <c r="W10" s="8"/>
      <c r="X10" s="439">
        <f>6*1.22</f>
        <v>7.32</v>
      </c>
      <c r="Y10" s="439"/>
      <c r="Z10" s="439"/>
      <c r="AA10" s="439"/>
      <c r="AB10" s="439"/>
      <c r="AC10" s="439"/>
      <c r="AD10" s="3">
        <f t="shared" si="1"/>
        <v>37.32</v>
      </c>
      <c r="AE10" s="450">
        <f t="shared" si="2"/>
        <v>30.82</v>
      </c>
      <c r="AF10" s="10">
        <f t="shared" si="3"/>
        <v>4</v>
      </c>
      <c r="AG10" s="491">
        <v>3</v>
      </c>
    </row>
    <row r="11" spans="1:33" ht="18" customHeight="1">
      <c r="A11" s="457">
        <f t="shared" si="0"/>
        <v>5</v>
      </c>
      <c r="B11" s="433" t="s">
        <v>43</v>
      </c>
      <c r="C11" s="3"/>
      <c r="D11" s="3"/>
      <c r="E11" s="3"/>
      <c r="F11" s="3"/>
      <c r="G11" s="440"/>
      <c r="H11" s="440"/>
      <c r="I11" s="3"/>
      <c r="J11" s="3"/>
      <c r="K11" s="3">
        <v>6.5</v>
      </c>
      <c r="L11" s="3"/>
      <c r="M11" s="3"/>
      <c r="N11" s="3"/>
      <c r="O11" s="3"/>
      <c r="P11" s="3"/>
      <c r="Q11" s="3"/>
      <c r="R11" s="3">
        <v>7</v>
      </c>
      <c r="S11" s="3"/>
      <c r="T11" s="3"/>
      <c r="U11" s="3"/>
      <c r="V11" s="3"/>
      <c r="W11" s="3"/>
      <c r="X11" s="439">
        <f>6.5*1.22</f>
        <v>7.93</v>
      </c>
      <c r="Y11" s="439">
        <f>6*1.22</f>
        <v>7.32</v>
      </c>
      <c r="Z11" s="439">
        <f>6*1.22</f>
        <v>7.32</v>
      </c>
      <c r="AA11" s="439"/>
      <c r="AB11" s="439"/>
      <c r="AC11" s="439"/>
      <c r="AD11" s="3">
        <f t="shared" si="1"/>
        <v>36.07</v>
      </c>
      <c r="AE11" s="422">
        <f t="shared" si="2"/>
        <v>29.57</v>
      </c>
      <c r="AF11" s="10">
        <f t="shared" si="3"/>
        <v>5</v>
      </c>
      <c r="AG11" s="489">
        <v>2</v>
      </c>
    </row>
    <row r="12" spans="1:33" ht="18" customHeight="1">
      <c r="A12" s="457">
        <f t="shared" si="0"/>
        <v>6</v>
      </c>
      <c r="B12" s="431" t="s">
        <v>44</v>
      </c>
      <c r="C12" s="3">
        <v>7</v>
      </c>
      <c r="D12" s="3"/>
      <c r="E12" s="4">
        <v>6.5</v>
      </c>
      <c r="F12" s="4"/>
      <c r="G12" s="3"/>
      <c r="H12" s="3"/>
      <c r="I12" s="4"/>
      <c r="J12" s="3"/>
      <c r="K12" s="3"/>
      <c r="L12" s="3"/>
      <c r="M12" s="3"/>
      <c r="N12" s="3">
        <v>5.5</v>
      </c>
      <c r="O12" s="3">
        <v>5</v>
      </c>
      <c r="P12" s="3"/>
      <c r="Q12" s="3"/>
      <c r="R12" s="3">
        <v>6.5</v>
      </c>
      <c r="S12" s="3"/>
      <c r="T12" s="3"/>
      <c r="U12" s="3"/>
      <c r="V12" s="3"/>
      <c r="W12" s="3"/>
      <c r="X12" s="439">
        <f>7.5*1.22</f>
        <v>9.15</v>
      </c>
      <c r="Y12" s="439"/>
      <c r="Z12" s="439"/>
      <c r="AA12" s="439"/>
      <c r="AB12" s="439"/>
      <c r="AC12" s="439"/>
      <c r="AD12" s="3">
        <f t="shared" si="1"/>
        <v>39.65</v>
      </c>
      <c r="AE12" s="422">
        <f t="shared" si="2"/>
        <v>29.15</v>
      </c>
      <c r="AF12" s="10">
        <f t="shared" si="3"/>
        <v>6</v>
      </c>
      <c r="AG12" s="487">
        <v>1</v>
      </c>
    </row>
    <row r="13" spans="1:33" ht="17.399999999999999">
      <c r="A13" s="457">
        <f t="shared" si="0"/>
        <v>7</v>
      </c>
      <c r="B13" s="433" t="s">
        <v>24</v>
      </c>
      <c r="C13" s="3"/>
      <c r="D13" s="3"/>
      <c r="E13" s="3"/>
      <c r="F13" s="3"/>
      <c r="G13" s="440">
        <v>7</v>
      </c>
      <c r="H13" s="440"/>
      <c r="I13" s="440"/>
      <c r="J13" s="3"/>
      <c r="K13" s="3"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39"/>
      <c r="Y13" s="439"/>
      <c r="Z13" s="439"/>
      <c r="AA13" s="439"/>
      <c r="AB13" s="439">
        <f>6*1.22</f>
        <v>7.32</v>
      </c>
      <c r="AC13" s="439">
        <f>6*1.22</f>
        <v>7.32</v>
      </c>
      <c r="AD13" s="3">
        <f t="shared" si="1"/>
        <v>28.64</v>
      </c>
      <c r="AE13" s="422">
        <f t="shared" si="2"/>
        <v>28.64</v>
      </c>
      <c r="AF13" s="10">
        <f t="shared" si="3"/>
        <v>7</v>
      </c>
      <c r="AG13" s="492">
        <v>3</v>
      </c>
    </row>
    <row r="14" spans="1:33" ht="17.399999999999999">
      <c r="A14" s="457">
        <f t="shared" si="0"/>
        <v>8</v>
      </c>
      <c r="B14" s="433" t="s">
        <v>257</v>
      </c>
      <c r="C14" s="3">
        <v>7.5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v>7.5</v>
      </c>
      <c r="O14" s="3"/>
      <c r="P14" s="3"/>
      <c r="Q14" s="3"/>
      <c r="R14" s="3"/>
      <c r="S14" s="3"/>
      <c r="T14" s="3"/>
      <c r="U14" s="3"/>
      <c r="V14" s="3"/>
      <c r="W14" s="3"/>
      <c r="X14" s="439">
        <f>6*1.22</f>
        <v>7.32</v>
      </c>
      <c r="Y14" s="439">
        <f>5*1.22</f>
        <v>6.1</v>
      </c>
      <c r="Z14" s="439">
        <f>4.5*1.22</f>
        <v>5.49</v>
      </c>
      <c r="AA14" s="439"/>
      <c r="AB14" s="439"/>
      <c r="AC14" s="439"/>
      <c r="AD14" s="3">
        <f t="shared" si="1"/>
        <v>33.910000000000004</v>
      </c>
      <c r="AE14" s="422">
        <f t="shared" si="2"/>
        <v>28.42</v>
      </c>
      <c r="AF14" s="10">
        <f t="shared" si="3"/>
        <v>8</v>
      </c>
      <c r="AG14" s="462">
        <v>4</v>
      </c>
    </row>
    <row r="15" spans="1:33" ht="17.399999999999999">
      <c r="A15" s="457">
        <f t="shared" si="0"/>
        <v>9</v>
      </c>
      <c r="B15" s="434" t="s">
        <v>15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v>7.5</v>
      </c>
      <c r="S15" s="3">
        <v>6</v>
      </c>
      <c r="T15" s="3">
        <v>6</v>
      </c>
      <c r="U15" s="3"/>
      <c r="V15" s="3"/>
      <c r="W15" s="3"/>
      <c r="X15" s="439">
        <f>6.5*1.22</f>
        <v>7.93</v>
      </c>
      <c r="Y15" s="439"/>
      <c r="Z15" s="439"/>
      <c r="AA15" s="439"/>
      <c r="AB15" s="439">
        <f>5.5*1.22</f>
        <v>6.71</v>
      </c>
      <c r="AC15" s="439"/>
      <c r="AD15" s="3">
        <f t="shared" si="1"/>
        <v>34.14</v>
      </c>
      <c r="AE15" s="422">
        <f t="shared" si="2"/>
        <v>28.14</v>
      </c>
      <c r="AF15" s="10">
        <f t="shared" si="3"/>
        <v>9</v>
      </c>
      <c r="AG15" s="479">
        <v>4</v>
      </c>
    </row>
    <row r="16" spans="1:33" ht="17.399999999999999">
      <c r="A16" s="457">
        <f t="shared" si="0"/>
        <v>10</v>
      </c>
      <c r="B16" s="432" t="s">
        <v>27</v>
      </c>
      <c r="C16" s="3">
        <v>6</v>
      </c>
      <c r="D16" s="3"/>
      <c r="E16" s="3">
        <v>6.5</v>
      </c>
      <c r="F16" s="3"/>
      <c r="G16" s="3"/>
      <c r="H16" s="3"/>
      <c r="I16" s="3"/>
      <c r="J16" s="3"/>
      <c r="K16" s="3"/>
      <c r="L16" s="3"/>
      <c r="M16" s="3"/>
      <c r="N16" s="3">
        <v>6.5</v>
      </c>
      <c r="O16" s="3">
        <v>8</v>
      </c>
      <c r="P16" s="3">
        <v>6</v>
      </c>
      <c r="Q16" s="3"/>
      <c r="R16" s="3">
        <v>7</v>
      </c>
      <c r="S16" s="3"/>
      <c r="T16" s="3"/>
      <c r="U16" s="3"/>
      <c r="V16" s="3"/>
      <c r="W16" s="3"/>
      <c r="X16" s="439"/>
      <c r="Y16" s="439"/>
      <c r="Z16" s="439"/>
      <c r="AA16" s="439"/>
      <c r="AB16" s="439"/>
      <c r="AC16" s="439"/>
      <c r="AD16" s="3">
        <f t="shared" si="1"/>
        <v>40</v>
      </c>
      <c r="AE16" s="422">
        <f t="shared" si="2"/>
        <v>28</v>
      </c>
      <c r="AF16" s="10">
        <f t="shared" si="3"/>
        <v>10</v>
      </c>
      <c r="AG16" s="459">
        <v>5</v>
      </c>
    </row>
    <row r="17" spans="1:33" ht="17.399999999999999">
      <c r="A17" s="457">
        <f t="shared" si="0"/>
        <v>11</v>
      </c>
      <c r="B17" s="466" t="s">
        <v>52</v>
      </c>
      <c r="C17" s="3"/>
      <c r="D17" s="3"/>
      <c r="E17" s="3"/>
      <c r="F17" s="3"/>
      <c r="G17" s="3">
        <v>6</v>
      </c>
      <c r="H17" s="3"/>
      <c r="I17" s="3"/>
      <c r="J17" s="3"/>
      <c r="K17" s="3">
        <v>7.5</v>
      </c>
      <c r="L17" s="3">
        <v>6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39">
        <f>6*1.22</f>
        <v>7.32</v>
      </c>
      <c r="Y17" s="439">
        <f>5.5*1.22</f>
        <v>6.71</v>
      </c>
      <c r="Z17" s="439"/>
      <c r="AA17" s="439"/>
      <c r="AB17" s="439"/>
      <c r="AC17" s="439"/>
      <c r="AD17" s="3">
        <f t="shared" si="1"/>
        <v>33.53</v>
      </c>
      <c r="AE17" s="422">
        <f t="shared" si="2"/>
        <v>27.53</v>
      </c>
      <c r="AF17" s="10">
        <f t="shared" si="3"/>
        <v>11</v>
      </c>
      <c r="AG17" s="461">
        <v>5</v>
      </c>
    </row>
    <row r="18" spans="1:33" ht="17.399999999999999">
      <c r="A18" s="457">
        <f t="shared" si="0"/>
        <v>12</v>
      </c>
      <c r="B18" s="432" t="s">
        <v>260</v>
      </c>
      <c r="C18" s="3"/>
      <c r="D18" s="3"/>
      <c r="E18" s="3"/>
      <c r="F18" s="3"/>
      <c r="G18" s="3">
        <v>6</v>
      </c>
      <c r="H18" s="3"/>
      <c r="I18" s="3"/>
      <c r="J18" s="3"/>
      <c r="K18" s="3">
        <v>6</v>
      </c>
      <c r="L18" s="3"/>
      <c r="M18" s="3"/>
      <c r="N18" s="3">
        <v>5.5</v>
      </c>
      <c r="O18" s="3"/>
      <c r="P18" s="3"/>
      <c r="Q18" s="3"/>
      <c r="R18" s="3">
        <v>6</v>
      </c>
      <c r="S18" s="3"/>
      <c r="T18" s="3"/>
      <c r="U18" s="3"/>
      <c r="V18" s="3"/>
      <c r="W18" s="3"/>
      <c r="X18" s="439"/>
      <c r="Y18" s="439"/>
      <c r="Z18" s="439"/>
      <c r="AA18" s="439"/>
      <c r="AB18" s="439">
        <f>7*1.22</f>
        <v>8.5399999999999991</v>
      </c>
      <c r="AC18" s="439"/>
      <c r="AD18" s="3">
        <f t="shared" si="1"/>
        <v>32.04</v>
      </c>
      <c r="AE18" s="422">
        <f t="shared" si="2"/>
        <v>26.54</v>
      </c>
      <c r="AF18" s="10">
        <f t="shared" si="3"/>
        <v>12</v>
      </c>
      <c r="AG18" s="459">
        <v>6</v>
      </c>
    </row>
    <row r="19" spans="1:33" ht="17.399999999999999">
      <c r="A19" s="457">
        <f t="shared" si="0"/>
        <v>13</v>
      </c>
      <c r="B19" s="432" t="s">
        <v>30</v>
      </c>
      <c r="C19" s="3"/>
      <c r="D19" s="3"/>
      <c r="E19" s="3"/>
      <c r="F19" s="3"/>
      <c r="G19" s="3">
        <v>6</v>
      </c>
      <c r="H19" s="3"/>
      <c r="I19" s="3"/>
      <c r="J19" s="3"/>
      <c r="K19" s="3">
        <v>7</v>
      </c>
      <c r="L19" s="3">
        <v>5.5</v>
      </c>
      <c r="M19" s="3"/>
      <c r="N19" s="3"/>
      <c r="O19" s="3"/>
      <c r="P19" s="3"/>
      <c r="Q19" s="3"/>
      <c r="R19" s="3">
        <v>7.5</v>
      </c>
      <c r="S19" s="3">
        <v>6</v>
      </c>
      <c r="T19" s="3">
        <v>5</v>
      </c>
      <c r="U19" s="3"/>
      <c r="V19" s="3"/>
      <c r="W19" s="3"/>
      <c r="X19" s="439"/>
      <c r="Y19" s="439"/>
      <c r="Z19" s="439"/>
      <c r="AA19" s="439"/>
      <c r="AB19" s="439"/>
      <c r="AC19" s="439"/>
      <c r="AD19" s="3">
        <f t="shared" si="1"/>
        <v>37</v>
      </c>
      <c r="AE19" s="422">
        <f t="shared" si="2"/>
        <v>26.5</v>
      </c>
      <c r="AF19" s="10">
        <f t="shared" si="3"/>
        <v>13</v>
      </c>
      <c r="AG19" s="462">
        <v>7</v>
      </c>
    </row>
    <row r="20" spans="1:33" ht="17.399999999999999">
      <c r="A20" s="457">
        <f t="shared" si="0"/>
        <v>14</v>
      </c>
      <c r="B20" s="466" t="s">
        <v>29</v>
      </c>
      <c r="C20" s="3">
        <v>6</v>
      </c>
      <c r="D20" s="3"/>
      <c r="E20" s="3"/>
      <c r="F20" s="3"/>
      <c r="G20" s="3">
        <v>5</v>
      </c>
      <c r="H20" s="3"/>
      <c r="I20" s="3">
        <v>7</v>
      </c>
      <c r="J20" s="3"/>
      <c r="K20" s="3"/>
      <c r="L20" s="3"/>
      <c r="M20" s="3"/>
      <c r="N20" s="3">
        <v>4.5</v>
      </c>
      <c r="O20" s="3"/>
      <c r="P20" s="3"/>
      <c r="Q20" s="3"/>
      <c r="R20" s="3">
        <v>6.5</v>
      </c>
      <c r="S20" s="3"/>
      <c r="T20" s="3"/>
      <c r="U20" s="3"/>
      <c r="V20" s="3"/>
      <c r="W20" s="3"/>
      <c r="X20" s="439">
        <f>5.5*1.22</f>
        <v>6.71</v>
      </c>
      <c r="Y20" s="439"/>
      <c r="Z20" s="439"/>
      <c r="AA20" s="439"/>
      <c r="AB20" s="439"/>
      <c r="AC20" s="439"/>
      <c r="AD20" s="3">
        <f t="shared" si="1"/>
        <v>35.71</v>
      </c>
      <c r="AE20" s="422">
        <f t="shared" si="2"/>
        <v>26.21</v>
      </c>
      <c r="AF20" s="10">
        <f t="shared" si="3"/>
        <v>14</v>
      </c>
      <c r="AG20" s="479">
        <v>6</v>
      </c>
    </row>
    <row r="21" spans="1:33" ht="17.399999999999999">
      <c r="A21" s="457">
        <f t="shared" si="0"/>
        <v>15</v>
      </c>
      <c r="B21" s="475" t="s">
        <v>54</v>
      </c>
      <c r="C21" s="3"/>
      <c r="D21" s="3"/>
      <c r="E21" s="3"/>
      <c r="F21" s="3"/>
      <c r="G21" s="441"/>
      <c r="H21" s="441"/>
      <c r="I21" s="3"/>
      <c r="J21" s="3"/>
      <c r="K21" s="3"/>
      <c r="L21" s="3"/>
      <c r="M21" s="3"/>
      <c r="N21" s="3">
        <v>7</v>
      </c>
      <c r="O21" s="3">
        <v>6</v>
      </c>
      <c r="P21" s="3"/>
      <c r="Q21" s="3"/>
      <c r="R21" s="3">
        <v>7</v>
      </c>
      <c r="S21" s="3">
        <v>5</v>
      </c>
      <c r="T21" s="3"/>
      <c r="U21" s="3"/>
      <c r="V21" s="3"/>
      <c r="W21" s="3"/>
      <c r="X21" s="439">
        <f>5*1.22</f>
        <v>6.1</v>
      </c>
      <c r="Y21" s="439">
        <f>4.5*1.22</f>
        <v>5.49</v>
      </c>
      <c r="Z21" s="439"/>
      <c r="AA21" s="439"/>
      <c r="AB21" s="439"/>
      <c r="AC21" s="439"/>
      <c r="AD21" s="3">
        <f t="shared" si="1"/>
        <v>36.590000000000003</v>
      </c>
      <c r="AE21" s="449">
        <f t="shared" si="2"/>
        <v>26.1</v>
      </c>
      <c r="AF21" s="10">
        <f t="shared" si="3"/>
        <v>15</v>
      </c>
      <c r="AG21" s="459">
        <v>8</v>
      </c>
    </row>
    <row r="22" spans="1:33" ht="17.399999999999999">
      <c r="A22" s="457">
        <f t="shared" si="0"/>
        <v>16</v>
      </c>
      <c r="B22" s="431" t="s">
        <v>28</v>
      </c>
      <c r="C22" s="3"/>
      <c r="D22" s="3"/>
      <c r="E22" s="3"/>
      <c r="F22" s="3"/>
      <c r="G22" s="3">
        <v>6.5</v>
      </c>
      <c r="H22" s="3"/>
      <c r="I22" s="3"/>
      <c r="J22" s="3"/>
      <c r="K22" s="3">
        <v>6</v>
      </c>
      <c r="L22" s="3"/>
      <c r="M22" s="3"/>
      <c r="N22" s="3">
        <v>6</v>
      </c>
      <c r="O22" s="3">
        <v>4</v>
      </c>
      <c r="P22" s="3"/>
      <c r="Q22" s="3"/>
      <c r="R22" s="3"/>
      <c r="S22" s="3"/>
      <c r="T22" s="3"/>
      <c r="U22" s="3"/>
      <c r="V22" s="3"/>
      <c r="W22" s="3"/>
      <c r="X22" s="439">
        <f>6*1.22</f>
        <v>7.32</v>
      </c>
      <c r="Y22" s="439">
        <f>5*1.22</f>
        <v>6.1</v>
      </c>
      <c r="Z22" s="439"/>
      <c r="AA22" s="439"/>
      <c r="AB22" s="439"/>
      <c r="AC22" s="439"/>
      <c r="AD22" s="3">
        <f t="shared" si="1"/>
        <v>35.92</v>
      </c>
      <c r="AE22" s="422">
        <f t="shared" si="2"/>
        <v>25.92</v>
      </c>
      <c r="AF22" s="10">
        <f t="shared" si="3"/>
        <v>16</v>
      </c>
      <c r="AG22" s="490">
        <v>2</v>
      </c>
    </row>
    <row r="23" spans="1:33" ht="17.399999999999999">
      <c r="A23" s="457">
        <f t="shared" si="0"/>
        <v>17</v>
      </c>
      <c r="B23" s="433" t="s">
        <v>51</v>
      </c>
      <c r="C23" s="3"/>
      <c r="D23" s="3"/>
      <c r="E23" s="3"/>
      <c r="F23" s="3"/>
      <c r="G23" s="3">
        <v>7.5</v>
      </c>
      <c r="H23" s="3"/>
      <c r="I23" s="3"/>
      <c r="J23" s="3"/>
      <c r="K23" s="3"/>
      <c r="L23" s="3"/>
      <c r="M23" s="3"/>
      <c r="N23" s="3">
        <v>5</v>
      </c>
      <c r="O23" s="3"/>
      <c r="P23" s="3"/>
      <c r="Q23" s="3"/>
      <c r="R23" s="3">
        <v>5.5</v>
      </c>
      <c r="S23" s="3"/>
      <c r="T23" s="3"/>
      <c r="U23" s="3"/>
      <c r="V23" s="3"/>
      <c r="W23" s="3"/>
      <c r="X23" s="439">
        <f>5.5*1.22</f>
        <v>6.71</v>
      </c>
      <c r="Y23" s="439"/>
      <c r="Z23" s="439"/>
      <c r="AA23" s="439"/>
      <c r="AB23" s="439">
        <f>5*1.22</f>
        <v>6.1</v>
      </c>
      <c r="AC23" s="439"/>
      <c r="AD23" s="3">
        <f t="shared" si="1"/>
        <v>30.810000000000002</v>
      </c>
      <c r="AE23" s="422">
        <f t="shared" si="2"/>
        <v>25.810000000000002</v>
      </c>
      <c r="AF23" s="10">
        <f t="shared" si="3"/>
        <v>17</v>
      </c>
      <c r="AG23" s="459">
        <v>9</v>
      </c>
    </row>
    <row r="24" spans="1:33" ht="17.399999999999999">
      <c r="A24" s="457">
        <f t="shared" si="0"/>
        <v>18</v>
      </c>
      <c r="B24" s="436" t="s">
        <v>32</v>
      </c>
      <c r="C24" s="3">
        <v>1.5</v>
      </c>
      <c r="D24" s="3"/>
      <c r="E24" s="3"/>
      <c r="F24" s="3"/>
      <c r="G24" s="3"/>
      <c r="H24" s="3"/>
      <c r="I24" s="3"/>
      <c r="J24" s="3"/>
      <c r="K24" s="3">
        <v>8</v>
      </c>
      <c r="L24" s="3">
        <v>6</v>
      </c>
      <c r="M24" s="3">
        <v>5</v>
      </c>
      <c r="N24" s="3">
        <v>4</v>
      </c>
      <c r="O24" s="3">
        <v>5</v>
      </c>
      <c r="P24" s="3"/>
      <c r="Q24" s="3"/>
      <c r="R24" s="3">
        <v>6</v>
      </c>
      <c r="S24" s="3">
        <v>4</v>
      </c>
      <c r="T24" s="3"/>
      <c r="U24" s="3"/>
      <c r="V24" s="3"/>
      <c r="W24" s="3"/>
      <c r="X24" s="439">
        <f>4.5*1.22</f>
        <v>5.49</v>
      </c>
      <c r="Y24" s="439">
        <f>4*1.22</f>
        <v>4.88</v>
      </c>
      <c r="Z24" s="439"/>
      <c r="AA24" s="439"/>
      <c r="AB24" s="439"/>
      <c r="AC24" s="439"/>
      <c r="AD24" s="3">
        <f t="shared" si="1"/>
        <v>49.870000000000005</v>
      </c>
      <c r="AE24" s="422">
        <f t="shared" si="2"/>
        <v>25.490000000000002</v>
      </c>
      <c r="AF24" s="10">
        <f t="shared" si="3"/>
        <v>18</v>
      </c>
      <c r="AG24" s="459">
        <v>10</v>
      </c>
    </row>
    <row r="25" spans="1:33" ht="17.399999999999999">
      <c r="A25" s="457">
        <f t="shared" si="0"/>
        <v>19</v>
      </c>
      <c r="B25" s="469" t="s">
        <v>264</v>
      </c>
      <c r="C25" s="3"/>
      <c r="D25" s="3"/>
      <c r="E25" s="3">
        <v>6.5</v>
      </c>
      <c r="F25" s="4"/>
      <c r="G25" s="3"/>
      <c r="H25" s="3"/>
      <c r="I25" s="4">
        <v>7</v>
      </c>
      <c r="J25" s="4"/>
      <c r="K25" s="4"/>
      <c r="L25" s="4"/>
      <c r="M25" s="4"/>
      <c r="N25" s="3"/>
      <c r="O25" s="7"/>
      <c r="P25" s="3"/>
      <c r="Q25" s="3"/>
      <c r="R25" s="3">
        <v>5.5</v>
      </c>
      <c r="S25" s="3">
        <v>1</v>
      </c>
      <c r="T25" s="3"/>
      <c r="U25" s="3"/>
      <c r="V25" s="3"/>
      <c r="W25" s="3"/>
      <c r="X25" s="439">
        <f>5*1.22</f>
        <v>6.1</v>
      </c>
      <c r="Y25" s="439">
        <f>4*1.22</f>
        <v>4.88</v>
      </c>
      <c r="Z25" s="439"/>
      <c r="AA25" s="439"/>
      <c r="AB25" s="439"/>
      <c r="AC25" s="439"/>
      <c r="AD25" s="3">
        <f t="shared" si="1"/>
        <v>30.98</v>
      </c>
      <c r="AE25" s="422">
        <f t="shared" si="2"/>
        <v>25.1</v>
      </c>
      <c r="AF25" s="10">
        <f t="shared" si="3"/>
        <v>19</v>
      </c>
      <c r="AG25" s="493">
        <v>3</v>
      </c>
    </row>
    <row r="26" spans="1:33" ht="17.399999999999999">
      <c r="A26" s="457">
        <f t="shared" si="0"/>
        <v>20</v>
      </c>
      <c r="B26" s="436" t="s">
        <v>25</v>
      </c>
      <c r="C26" s="3">
        <v>5.5</v>
      </c>
      <c r="D26" s="3"/>
      <c r="E26" s="3"/>
      <c r="F26" s="3"/>
      <c r="G26" s="3">
        <v>7</v>
      </c>
      <c r="H26" s="3"/>
      <c r="I26" s="3"/>
      <c r="J26" s="3"/>
      <c r="K26" s="3"/>
      <c r="L26" s="3"/>
      <c r="M26" s="3"/>
      <c r="N26" s="3">
        <v>6.5</v>
      </c>
      <c r="O26" s="3">
        <v>5.5</v>
      </c>
      <c r="P26" s="3"/>
      <c r="Q26" s="3"/>
      <c r="R26" s="3">
        <v>5</v>
      </c>
      <c r="S26" s="3">
        <v>5</v>
      </c>
      <c r="T26" s="3"/>
      <c r="U26" s="3"/>
      <c r="V26" s="3"/>
      <c r="W26" s="3"/>
      <c r="X26" s="439"/>
      <c r="Y26" s="439"/>
      <c r="Z26" s="439"/>
      <c r="AA26" s="439"/>
      <c r="AB26" s="439"/>
      <c r="AC26" s="439"/>
      <c r="AD26" s="3">
        <f t="shared" si="1"/>
        <v>34.5</v>
      </c>
      <c r="AE26" s="422">
        <f t="shared" si="2"/>
        <v>24.5</v>
      </c>
      <c r="AF26" s="10">
        <f t="shared" si="3"/>
        <v>20</v>
      </c>
      <c r="AG26" s="459">
        <v>11</v>
      </c>
    </row>
    <row r="27" spans="1:33" ht="17.399999999999999">
      <c r="A27" s="457">
        <f t="shared" si="0"/>
        <v>21</v>
      </c>
      <c r="B27" s="432" t="s">
        <v>23</v>
      </c>
      <c r="C27" s="3"/>
      <c r="D27" s="3"/>
      <c r="E27" s="3"/>
      <c r="F27" s="3"/>
      <c r="G27" s="3">
        <v>5</v>
      </c>
      <c r="H27" s="3"/>
      <c r="I27" s="3"/>
      <c r="J27" s="3"/>
      <c r="K27" s="3">
        <v>5.5</v>
      </c>
      <c r="L27" s="3"/>
      <c r="M27" s="3"/>
      <c r="N27" s="3"/>
      <c r="O27" s="3"/>
      <c r="P27" s="3"/>
      <c r="Q27" s="3"/>
      <c r="R27" s="3">
        <v>7</v>
      </c>
      <c r="S27" s="3">
        <v>6</v>
      </c>
      <c r="T27" s="3">
        <v>6</v>
      </c>
      <c r="U27" s="3"/>
      <c r="V27" s="3"/>
      <c r="W27" s="3"/>
      <c r="X27" s="439"/>
      <c r="Y27" s="439"/>
      <c r="Z27" s="439"/>
      <c r="AA27" s="439"/>
      <c r="AB27" s="439"/>
      <c r="AC27" s="439"/>
      <c r="AD27" s="3">
        <f t="shared" si="1"/>
        <v>29.5</v>
      </c>
      <c r="AE27" s="422">
        <f t="shared" si="2"/>
        <v>24.5</v>
      </c>
      <c r="AF27" s="10">
        <f t="shared" si="3"/>
        <v>21</v>
      </c>
      <c r="AG27" s="459">
        <v>12</v>
      </c>
    </row>
    <row r="28" spans="1:33" ht="17.399999999999999">
      <c r="A28" s="457">
        <f t="shared" si="0"/>
        <v>22</v>
      </c>
      <c r="B28" s="431" t="s">
        <v>50</v>
      </c>
      <c r="C28" s="3"/>
      <c r="D28" s="3"/>
      <c r="E28" s="3"/>
      <c r="F28" s="4"/>
      <c r="G28" s="3"/>
      <c r="H28" s="3"/>
      <c r="I28" s="4"/>
      <c r="J28" s="4"/>
      <c r="K28" s="4"/>
      <c r="L28" s="4"/>
      <c r="M28" s="4"/>
      <c r="N28" s="3">
        <v>5</v>
      </c>
      <c r="O28" s="3">
        <v>7</v>
      </c>
      <c r="P28" s="3"/>
      <c r="Q28" s="3"/>
      <c r="R28" s="3">
        <v>7</v>
      </c>
      <c r="S28" s="3">
        <v>3.5</v>
      </c>
      <c r="T28" s="3"/>
      <c r="U28" s="3"/>
      <c r="V28" s="3"/>
      <c r="W28" s="3"/>
      <c r="X28" s="439">
        <f>4.5*1.22</f>
        <v>5.49</v>
      </c>
      <c r="Y28" s="439"/>
      <c r="Z28" s="439"/>
      <c r="AA28" s="439"/>
      <c r="AB28" s="439"/>
      <c r="AC28" s="439"/>
      <c r="AD28" s="3">
        <f t="shared" si="1"/>
        <v>27.990000000000002</v>
      </c>
      <c r="AE28" s="422">
        <f t="shared" si="2"/>
        <v>24.490000000000002</v>
      </c>
      <c r="AF28" s="10">
        <f t="shared" si="3"/>
        <v>22</v>
      </c>
      <c r="AG28" s="458">
        <v>4</v>
      </c>
    </row>
    <row r="29" spans="1:33" ht="17.399999999999999">
      <c r="A29" s="457">
        <f t="shared" si="0"/>
        <v>23</v>
      </c>
      <c r="B29" s="464" t="s">
        <v>17</v>
      </c>
      <c r="C29" s="3"/>
      <c r="D29" s="3"/>
      <c r="E29" s="3"/>
      <c r="F29" s="3"/>
      <c r="G29" s="3">
        <v>6.5</v>
      </c>
      <c r="H29" s="3"/>
      <c r="I29" s="3"/>
      <c r="J29" s="3"/>
      <c r="K29" s="3">
        <v>4.5</v>
      </c>
      <c r="L29" s="3"/>
      <c r="M29" s="3"/>
      <c r="N29" s="3"/>
      <c r="O29" s="3"/>
      <c r="P29" s="3"/>
      <c r="Q29" s="3"/>
      <c r="R29" s="3">
        <v>6.5</v>
      </c>
      <c r="S29" s="3">
        <v>6</v>
      </c>
      <c r="T29" s="3">
        <v>5</v>
      </c>
      <c r="U29" s="3"/>
      <c r="V29" s="3"/>
      <c r="W29" s="3"/>
      <c r="X29" s="439">
        <f>4*1.22</f>
        <v>4.88</v>
      </c>
      <c r="Y29" s="439"/>
      <c r="Z29" s="439"/>
      <c r="AA29" s="439"/>
      <c r="AB29" s="439"/>
      <c r="AC29" s="439"/>
      <c r="AD29" s="3">
        <f t="shared" si="1"/>
        <v>33.380000000000003</v>
      </c>
      <c r="AE29" s="422">
        <f t="shared" si="2"/>
        <v>24</v>
      </c>
      <c r="AF29" s="10">
        <f t="shared" si="3"/>
        <v>23</v>
      </c>
      <c r="AG29" s="461">
        <v>7</v>
      </c>
    </row>
    <row r="30" spans="1:33" ht="17.399999999999999">
      <c r="A30" s="457">
        <f t="shared" si="0"/>
        <v>24</v>
      </c>
      <c r="B30" s="433" t="s">
        <v>34</v>
      </c>
      <c r="C30" s="3"/>
      <c r="D30" s="3"/>
      <c r="E30" s="3"/>
      <c r="F30" s="3"/>
      <c r="G30" s="3"/>
      <c r="H30" s="3"/>
      <c r="I30" s="3"/>
      <c r="J30" s="3"/>
      <c r="K30" s="3">
        <v>7.5</v>
      </c>
      <c r="L30" s="3"/>
      <c r="M30" s="3"/>
      <c r="N30" s="3">
        <v>5</v>
      </c>
      <c r="O30" s="3">
        <v>6</v>
      </c>
      <c r="P30" s="3"/>
      <c r="Q30" s="3"/>
      <c r="R30" s="3">
        <v>5.5</v>
      </c>
      <c r="S30" s="3"/>
      <c r="T30" s="3"/>
      <c r="U30" s="3"/>
      <c r="V30" s="3"/>
      <c r="W30" s="3"/>
      <c r="X30" s="439">
        <f>4*1.22</f>
        <v>4.88</v>
      </c>
      <c r="Y30" s="439"/>
      <c r="Z30" s="439"/>
      <c r="AA30" s="439"/>
      <c r="AB30" s="439"/>
      <c r="AC30" s="439"/>
      <c r="AD30" s="3">
        <f t="shared" si="1"/>
        <v>28.88</v>
      </c>
      <c r="AE30" s="422">
        <f t="shared" si="2"/>
        <v>24</v>
      </c>
      <c r="AF30" s="10">
        <f t="shared" si="3"/>
        <v>24</v>
      </c>
      <c r="AG30" s="459">
        <v>13</v>
      </c>
    </row>
    <row r="31" spans="1:33" ht="17.399999999999999">
      <c r="A31" s="457">
        <f t="shared" si="0"/>
        <v>25</v>
      </c>
      <c r="B31" s="433" t="s">
        <v>45</v>
      </c>
      <c r="C31" s="3"/>
      <c r="D31" s="3"/>
      <c r="E31" s="3"/>
      <c r="F31" s="3"/>
      <c r="G31" s="3"/>
      <c r="H31" s="3"/>
      <c r="I31" s="3"/>
      <c r="J31" s="3"/>
      <c r="K31" s="3">
        <v>3</v>
      </c>
      <c r="L31" s="3"/>
      <c r="M31" s="3"/>
      <c r="N31" s="3">
        <v>6</v>
      </c>
      <c r="O31" s="3"/>
      <c r="P31" s="3"/>
      <c r="Q31" s="3"/>
      <c r="R31" s="3">
        <v>7</v>
      </c>
      <c r="S31" s="3">
        <v>4.5</v>
      </c>
      <c r="T31" s="3"/>
      <c r="U31" s="3"/>
      <c r="V31" s="3"/>
      <c r="W31" s="3"/>
      <c r="X31" s="439">
        <f>4.5*1.22</f>
        <v>5.49</v>
      </c>
      <c r="Y31" s="439">
        <f>4.5*1.22</f>
        <v>5.49</v>
      </c>
      <c r="Z31" s="439"/>
      <c r="AA31" s="439"/>
      <c r="AB31" s="439"/>
      <c r="AC31" s="439"/>
      <c r="AD31" s="3">
        <f t="shared" si="1"/>
        <v>31.480000000000004</v>
      </c>
      <c r="AE31" s="422">
        <f t="shared" si="2"/>
        <v>23.980000000000004</v>
      </c>
      <c r="AF31" s="10">
        <f t="shared" si="3"/>
        <v>25</v>
      </c>
      <c r="AG31" s="459">
        <v>14</v>
      </c>
    </row>
    <row r="32" spans="1:33" ht="17.399999999999999">
      <c r="A32" s="457">
        <f t="shared" si="0"/>
        <v>26</v>
      </c>
      <c r="B32" s="433" t="s">
        <v>22</v>
      </c>
      <c r="C32" s="3"/>
      <c r="D32" s="3"/>
      <c r="E32" s="3"/>
      <c r="F32" s="3"/>
      <c r="G32" s="3"/>
      <c r="H32" s="3"/>
      <c r="I32" s="3"/>
      <c r="J32" s="3"/>
      <c r="K32" s="3">
        <v>5.5</v>
      </c>
      <c r="L32" s="3"/>
      <c r="M32" s="3"/>
      <c r="N32" s="3"/>
      <c r="O32" s="3"/>
      <c r="P32" s="3"/>
      <c r="Q32" s="3"/>
      <c r="R32" s="3">
        <v>6.5</v>
      </c>
      <c r="S32" s="3"/>
      <c r="T32" s="3"/>
      <c r="U32" s="3"/>
      <c r="V32" s="3"/>
      <c r="W32" s="3"/>
      <c r="X32" s="439">
        <f>5*1.22</f>
        <v>6.1</v>
      </c>
      <c r="Y32" s="439">
        <f>4.5*1.22</f>
        <v>5.49</v>
      </c>
      <c r="Z32" s="439">
        <f>3.5*1.22</f>
        <v>4.2699999999999996</v>
      </c>
      <c r="AA32" s="439"/>
      <c r="AB32" s="439"/>
      <c r="AC32" s="439"/>
      <c r="AD32" s="3">
        <f t="shared" si="1"/>
        <v>27.860000000000003</v>
      </c>
      <c r="AE32" s="422">
        <f t="shared" si="2"/>
        <v>23.590000000000003</v>
      </c>
      <c r="AF32" s="10">
        <f t="shared" si="3"/>
        <v>26</v>
      </c>
      <c r="AG32" s="459">
        <v>15</v>
      </c>
    </row>
    <row r="33" spans="1:33" ht="17.399999999999999">
      <c r="A33" s="457">
        <f t="shared" si="0"/>
        <v>27</v>
      </c>
      <c r="B33" s="436" t="s">
        <v>36</v>
      </c>
      <c r="C33" s="3"/>
      <c r="D33" s="3"/>
      <c r="E33" s="3"/>
      <c r="F33" s="3"/>
      <c r="G33" s="440"/>
      <c r="H33" s="440"/>
      <c r="I33" s="3"/>
      <c r="J33" s="3"/>
      <c r="K33" s="3">
        <v>5.5</v>
      </c>
      <c r="L33" s="3"/>
      <c r="M33" s="3"/>
      <c r="N33" s="3">
        <v>7.5</v>
      </c>
      <c r="O33" s="3">
        <v>5.5</v>
      </c>
      <c r="P33" s="3">
        <v>4</v>
      </c>
      <c r="Q33" s="3"/>
      <c r="R33" s="3">
        <v>3.5</v>
      </c>
      <c r="S33" s="3"/>
      <c r="T33" s="3"/>
      <c r="U33" s="3"/>
      <c r="V33" s="3"/>
      <c r="W33" s="3"/>
      <c r="X33" s="439">
        <f>4*1.22</f>
        <v>4.88</v>
      </c>
      <c r="Y33" s="439"/>
      <c r="Z33" s="439"/>
      <c r="AA33" s="439"/>
      <c r="AB33" s="439"/>
      <c r="AC33" s="439"/>
      <c r="AD33" s="3">
        <f t="shared" si="1"/>
        <v>30.88</v>
      </c>
      <c r="AE33" s="422">
        <f t="shared" si="2"/>
        <v>23.38</v>
      </c>
      <c r="AF33" s="10">
        <f t="shared" si="3"/>
        <v>27</v>
      </c>
      <c r="AG33" s="459">
        <v>16</v>
      </c>
    </row>
    <row r="34" spans="1:33" ht="18" customHeight="1">
      <c r="A34" s="457">
        <f t="shared" si="0"/>
        <v>28</v>
      </c>
      <c r="B34" s="432" t="s">
        <v>258</v>
      </c>
      <c r="C34" s="3"/>
      <c r="D34" s="3"/>
      <c r="E34" s="3">
        <v>4.5</v>
      </c>
      <c r="F34" s="3"/>
      <c r="G34" s="3"/>
      <c r="H34" s="3"/>
      <c r="I34" s="3"/>
      <c r="J34" s="3"/>
      <c r="K34" s="3">
        <v>6.5</v>
      </c>
      <c r="L34" s="3">
        <v>5.5</v>
      </c>
      <c r="M34" s="3"/>
      <c r="N34" s="3">
        <v>6.5</v>
      </c>
      <c r="O34" s="3"/>
      <c r="P34" s="3"/>
      <c r="Q34" s="3"/>
      <c r="R34" s="3"/>
      <c r="S34" s="3"/>
      <c r="T34" s="3"/>
      <c r="U34" s="3"/>
      <c r="V34" s="3"/>
      <c r="W34" s="3"/>
      <c r="X34" s="439"/>
      <c r="Y34" s="439"/>
      <c r="Z34" s="439"/>
      <c r="AA34" s="439"/>
      <c r="AB34" s="439"/>
      <c r="AC34" s="439"/>
      <c r="AD34" s="439">
        <f t="shared" si="1"/>
        <v>23</v>
      </c>
      <c r="AE34" s="422">
        <f t="shared" si="2"/>
        <v>23</v>
      </c>
      <c r="AF34" s="10">
        <f t="shared" si="3"/>
        <v>28</v>
      </c>
      <c r="AG34" s="459">
        <v>17</v>
      </c>
    </row>
    <row r="35" spans="1:33" ht="18" customHeight="1">
      <c r="A35" s="457">
        <f t="shared" si="0"/>
        <v>29</v>
      </c>
      <c r="B35" s="435" t="s">
        <v>263</v>
      </c>
      <c r="C35" s="3"/>
      <c r="D35" s="3"/>
      <c r="E35" s="3"/>
      <c r="F35" s="4"/>
      <c r="G35" s="3">
        <v>5</v>
      </c>
      <c r="H35" s="3"/>
      <c r="I35" s="4">
        <v>5.5</v>
      </c>
      <c r="J35" s="4"/>
      <c r="K35" s="4"/>
      <c r="L35" s="4"/>
      <c r="M35" s="4"/>
      <c r="N35" s="3"/>
      <c r="O35" s="7"/>
      <c r="P35" s="3"/>
      <c r="Q35" s="3"/>
      <c r="R35" s="3">
        <v>5</v>
      </c>
      <c r="S35" s="3"/>
      <c r="T35" s="3"/>
      <c r="U35" s="3"/>
      <c r="V35" s="3"/>
      <c r="W35" s="3"/>
      <c r="X35" s="439">
        <f>5*1.22</f>
        <v>6.1</v>
      </c>
      <c r="Y35" s="439"/>
      <c r="Z35" s="439"/>
      <c r="AA35" s="439"/>
      <c r="AB35" s="439">
        <f>4.5*1.22</f>
        <v>5.49</v>
      </c>
      <c r="AC35" s="439"/>
      <c r="AD35" s="3">
        <f t="shared" si="1"/>
        <v>27.090000000000003</v>
      </c>
      <c r="AE35" s="422">
        <f t="shared" si="2"/>
        <v>22.09</v>
      </c>
      <c r="AF35" s="10">
        <f t="shared" si="3"/>
        <v>29</v>
      </c>
      <c r="AG35" s="463">
        <v>5</v>
      </c>
    </row>
    <row r="36" spans="1:33" ht="18" customHeight="1">
      <c r="A36" s="457">
        <f t="shared" si="0"/>
        <v>30</v>
      </c>
      <c r="B36" s="432" t="s">
        <v>26</v>
      </c>
      <c r="C36" s="3"/>
      <c r="D36" s="3"/>
      <c r="E36" s="3"/>
      <c r="F36" s="3"/>
      <c r="G36" s="3"/>
      <c r="H36" s="3"/>
      <c r="I36" s="3"/>
      <c r="J36" s="3"/>
      <c r="K36" s="3">
        <v>3</v>
      </c>
      <c r="L36" s="3"/>
      <c r="M36" s="3"/>
      <c r="N36" s="3">
        <v>6</v>
      </c>
      <c r="O36" s="3">
        <v>6</v>
      </c>
      <c r="P36" s="3"/>
      <c r="Q36" s="3"/>
      <c r="R36" s="3">
        <v>5.5</v>
      </c>
      <c r="S36" s="3"/>
      <c r="T36" s="3"/>
      <c r="U36" s="3"/>
      <c r="V36" s="3"/>
      <c r="W36" s="3"/>
      <c r="X36" s="439">
        <f>3.5*1.22</f>
        <v>4.2699999999999996</v>
      </c>
      <c r="Y36" s="439"/>
      <c r="Z36" s="439"/>
      <c r="AA36" s="439"/>
      <c r="AB36" s="439">
        <f>3.5*1.22</f>
        <v>4.2699999999999996</v>
      </c>
      <c r="AC36" s="439"/>
      <c r="AD36" s="3">
        <f t="shared" si="1"/>
        <v>29.04</v>
      </c>
      <c r="AE36" s="422">
        <f t="shared" si="2"/>
        <v>21.77</v>
      </c>
      <c r="AF36" s="10">
        <f t="shared" si="3"/>
        <v>30</v>
      </c>
      <c r="AG36" s="459">
        <v>18</v>
      </c>
    </row>
    <row r="37" spans="1:33" ht="18" customHeight="1">
      <c r="A37" s="457">
        <f t="shared" si="0"/>
        <v>31</v>
      </c>
      <c r="B37" s="431" t="s">
        <v>42</v>
      </c>
      <c r="C37" s="3"/>
      <c r="D37" s="3"/>
      <c r="E37" s="3"/>
      <c r="F37" s="3"/>
      <c r="G37" s="3">
        <v>5</v>
      </c>
      <c r="H37" s="441">
        <v>3.5</v>
      </c>
      <c r="I37" s="3">
        <v>6</v>
      </c>
      <c r="J37" s="3"/>
      <c r="K37" s="3"/>
      <c r="L37" s="3"/>
      <c r="M37" s="3"/>
      <c r="N37" s="3">
        <v>7</v>
      </c>
      <c r="O37" s="3">
        <v>1.5</v>
      </c>
      <c r="P37" s="3"/>
      <c r="Q37" s="3"/>
      <c r="R37" s="3"/>
      <c r="S37" s="3"/>
      <c r="T37" s="3"/>
      <c r="U37" s="3"/>
      <c r="V37" s="3"/>
      <c r="W37" s="3"/>
      <c r="X37" s="439"/>
      <c r="Y37" s="439"/>
      <c r="Z37" s="439"/>
      <c r="AA37" s="439"/>
      <c r="AB37" s="439"/>
      <c r="AC37" s="439"/>
      <c r="AD37" s="3">
        <f t="shared" si="1"/>
        <v>23</v>
      </c>
      <c r="AE37" s="422">
        <f t="shared" si="2"/>
        <v>21.5</v>
      </c>
      <c r="AF37" s="10">
        <f t="shared" si="3"/>
        <v>31</v>
      </c>
      <c r="AG37" s="463">
        <v>6</v>
      </c>
    </row>
    <row r="38" spans="1:33" ht="18" customHeight="1">
      <c r="A38" s="457">
        <f t="shared" si="0"/>
        <v>32</v>
      </c>
      <c r="B38" s="433" t="s">
        <v>37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v>4.5</v>
      </c>
      <c r="O38" s="3"/>
      <c r="P38" s="3"/>
      <c r="Q38" s="3"/>
      <c r="R38" s="3">
        <v>6</v>
      </c>
      <c r="S38" s="3">
        <v>5.5</v>
      </c>
      <c r="T38" s="3">
        <v>4.5</v>
      </c>
      <c r="U38" s="3">
        <v>4</v>
      </c>
      <c r="V38" s="3"/>
      <c r="W38" s="3"/>
      <c r="X38" s="439">
        <f>4.5*1.22</f>
        <v>5.49</v>
      </c>
      <c r="Y38" s="439"/>
      <c r="Z38" s="439"/>
      <c r="AA38" s="439"/>
      <c r="AB38" s="439"/>
      <c r="AC38" s="439"/>
      <c r="AD38" s="3">
        <f t="shared" si="1"/>
        <v>29.990000000000002</v>
      </c>
      <c r="AE38" s="422">
        <f t="shared" si="2"/>
        <v>21.490000000000002</v>
      </c>
      <c r="AF38" s="10">
        <f t="shared" si="3"/>
        <v>32</v>
      </c>
      <c r="AG38" s="460">
        <v>19</v>
      </c>
    </row>
    <row r="39" spans="1:33" ht="18" customHeight="1">
      <c r="A39" s="457">
        <f t="shared" si="0"/>
        <v>33</v>
      </c>
      <c r="B39" s="431" t="s">
        <v>266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>
        <v>5.5</v>
      </c>
      <c r="S39" s="3">
        <v>5.5</v>
      </c>
      <c r="T39" s="3">
        <v>5.5</v>
      </c>
      <c r="U39" s="3">
        <v>4.5</v>
      </c>
      <c r="V39" s="3"/>
      <c r="W39" s="3"/>
      <c r="X39" s="439"/>
      <c r="Y39" s="439"/>
      <c r="Z39" s="439"/>
      <c r="AA39" s="439"/>
      <c r="AB39" s="439"/>
      <c r="AC39" s="439"/>
      <c r="AD39" s="3">
        <f t="shared" si="1"/>
        <v>21</v>
      </c>
      <c r="AE39" s="422">
        <f t="shared" si="2"/>
        <v>21</v>
      </c>
      <c r="AF39" s="10">
        <f t="shared" si="3"/>
        <v>33</v>
      </c>
      <c r="AG39" s="463">
        <v>7</v>
      </c>
    </row>
    <row r="40" spans="1:33" ht="18" customHeight="1">
      <c r="A40" s="457">
        <f t="shared" si="0"/>
        <v>34</v>
      </c>
      <c r="B40" s="431" t="s">
        <v>261</v>
      </c>
      <c r="C40" s="3"/>
      <c r="D40" s="3"/>
      <c r="E40" s="3"/>
      <c r="F40" s="3"/>
      <c r="G40" s="3"/>
      <c r="H40" s="3"/>
      <c r="I40" s="3"/>
      <c r="J40" s="3"/>
      <c r="K40" s="3">
        <v>5</v>
      </c>
      <c r="L40" s="3"/>
      <c r="M40" s="3"/>
      <c r="N40" s="3"/>
      <c r="O40" s="3"/>
      <c r="P40" s="3"/>
      <c r="Q40" s="3"/>
      <c r="R40" s="3">
        <v>6</v>
      </c>
      <c r="S40" s="3">
        <v>4.5</v>
      </c>
      <c r="T40" s="3"/>
      <c r="U40" s="3"/>
      <c r="V40" s="3"/>
      <c r="W40" s="3"/>
      <c r="X40" s="439">
        <f>4.5*1.22</f>
        <v>5.49</v>
      </c>
      <c r="Y40" s="439"/>
      <c r="Z40" s="439"/>
      <c r="AA40" s="439"/>
      <c r="AB40" s="439"/>
      <c r="AC40" s="439"/>
      <c r="AD40" s="3">
        <f t="shared" si="1"/>
        <v>20.990000000000002</v>
      </c>
      <c r="AE40" s="422">
        <f t="shared" si="2"/>
        <v>20.990000000000002</v>
      </c>
      <c r="AF40" s="10">
        <f t="shared" si="3"/>
        <v>34</v>
      </c>
      <c r="AG40" s="463">
        <v>8</v>
      </c>
    </row>
    <row r="41" spans="1:33" ht="18" customHeight="1">
      <c r="A41" s="457">
        <f t="shared" si="0"/>
        <v>35</v>
      </c>
      <c r="B41" s="433" t="s">
        <v>19</v>
      </c>
      <c r="C41" s="3"/>
      <c r="D41" s="3"/>
      <c r="E41" s="3"/>
      <c r="F41" s="3"/>
      <c r="G41" s="3"/>
      <c r="H41" s="3"/>
      <c r="I41" s="3"/>
      <c r="J41" s="3"/>
      <c r="K41" s="3">
        <v>6.5</v>
      </c>
      <c r="L41" s="3">
        <v>5.5</v>
      </c>
      <c r="M41" s="3"/>
      <c r="N41" s="3">
        <v>4</v>
      </c>
      <c r="O41" s="3"/>
      <c r="P41" s="3"/>
      <c r="Q41" s="3"/>
      <c r="R41" s="3">
        <v>4.5</v>
      </c>
      <c r="S41" s="3"/>
      <c r="T41" s="3"/>
      <c r="U41" s="3"/>
      <c r="V41" s="3"/>
      <c r="W41" s="3"/>
      <c r="X41" s="439">
        <f>3.5*1.22</f>
        <v>4.2699999999999996</v>
      </c>
      <c r="Y41" s="439"/>
      <c r="Z41" s="439"/>
      <c r="AA41" s="439"/>
      <c r="AB41" s="439"/>
      <c r="AC41" s="439"/>
      <c r="AD41" s="3">
        <f t="shared" si="1"/>
        <v>24.77</v>
      </c>
      <c r="AE41" s="422">
        <f t="shared" si="2"/>
        <v>20.77</v>
      </c>
      <c r="AF41" s="10">
        <f t="shared" si="3"/>
        <v>35</v>
      </c>
      <c r="AG41" s="460">
        <v>20</v>
      </c>
    </row>
    <row r="42" spans="1:33" ht="18" customHeight="1">
      <c r="A42" s="457">
        <f t="shared" si="0"/>
        <v>36</v>
      </c>
      <c r="B42" s="433" t="s">
        <v>20</v>
      </c>
      <c r="C42" s="3"/>
      <c r="D42" s="3"/>
      <c r="E42" s="3"/>
      <c r="F42" s="3"/>
      <c r="G42" s="3">
        <v>5.5</v>
      </c>
      <c r="H42" s="3"/>
      <c r="I42" s="3"/>
      <c r="J42" s="3"/>
      <c r="K42" s="3">
        <v>5.5</v>
      </c>
      <c r="L42" s="3"/>
      <c r="M42" s="3"/>
      <c r="N42" s="3"/>
      <c r="O42" s="3"/>
      <c r="P42" s="3"/>
      <c r="Q42" s="3"/>
      <c r="R42" s="3">
        <v>5.5</v>
      </c>
      <c r="S42" s="3">
        <v>3.5</v>
      </c>
      <c r="T42" s="3"/>
      <c r="U42" s="3"/>
      <c r="V42" s="3"/>
      <c r="W42" s="3"/>
      <c r="X42" s="439">
        <f>3.5*1.22</f>
        <v>4.2699999999999996</v>
      </c>
      <c r="Y42" s="439">
        <f>3*1.22</f>
        <v>3.66</v>
      </c>
      <c r="Z42" s="439"/>
      <c r="AA42" s="439"/>
      <c r="AB42" s="439"/>
      <c r="AC42" s="439"/>
      <c r="AD42" s="3">
        <f t="shared" si="1"/>
        <v>27.93</v>
      </c>
      <c r="AE42" s="422">
        <f t="shared" si="2"/>
        <v>20.77</v>
      </c>
      <c r="AF42" s="10">
        <f t="shared" si="3"/>
        <v>36</v>
      </c>
      <c r="AG42" s="460">
        <v>21</v>
      </c>
    </row>
    <row r="43" spans="1:33" ht="18" customHeight="1">
      <c r="A43" s="457">
        <f t="shared" ref="A43:A50" si="4">A42+1</f>
        <v>37</v>
      </c>
      <c r="B43" s="433" t="s">
        <v>18</v>
      </c>
      <c r="C43" s="3"/>
      <c r="D43" s="3"/>
      <c r="E43" s="3"/>
      <c r="F43" s="3"/>
      <c r="G43" s="3">
        <v>3.5</v>
      </c>
      <c r="H43" s="3"/>
      <c r="I43" s="3">
        <v>6</v>
      </c>
      <c r="J43" s="3"/>
      <c r="K43" s="3">
        <v>5</v>
      </c>
      <c r="L43" s="3"/>
      <c r="M43" s="3"/>
      <c r="N43" s="3">
        <v>2.5</v>
      </c>
      <c r="O43" s="3"/>
      <c r="P43" s="3"/>
      <c r="Q43" s="3"/>
      <c r="R43" s="3">
        <v>6</v>
      </c>
      <c r="S43" s="3"/>
      <c r="T43" s="3"/>
      <c r="U43" s="3"/>
      <c r="V43" s="3"/>
      <c r="W43" s="3"/>
      <c r="X43" s="439">
        <f>3*1.22</f>
        <v>3.66</v>
      </c>
      <c r="Y43" s="439"/>
      <c r="Z43" s="439"/>
      <c r="AA43" s="439"/>
      <c r="AB43" s="439"/>
      <c r="AC43" s="439"/>
      <c r="AD43" s="3">
        <f t="shared" si="1"/>
        <v>26.66</v>
      </c>
      <c r="AE43" s="422">
        <f t="shared" si="2"/>
        <v>20.66</v>
      </c>
      <c r="AF43" s="10">
        <f t="shared" si="3"/>
        <v>37</v>
      </c>
      <c r="AG43" s="460">
        <v>22</v>
      </c>
    </row>
    <row r="44" spans="1:33" ht="18" customHeight="1">
      <c r="A44" s="457">
        <f t="shared" si="4"/>
        <v>38</v>
      </c>
      <c r="B44" s="433" t="s">
        <v>49</v>
      </c>
      <c r="C44" s="3"/>
      <c r="D44" s="3"/>
      <c r="E44" s="3"/>
      <c r="F44" s="3"/>
      <c r="G44" s="3">
        <v>5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>
        <v>7</v>
      </c>
      <c r="S44" s="3">
        <v>6</v>
      </c>
      <c r="T44" s="3"/>
      <c r="U44" s="3"/>
      <c r="V44" s="3"/>
      <c r="W44" s="3"/>
      <c r="X44" s="439"/>
      <c r="Y44" s="439"/>
      <c r="Z44" s="439"/>
      <c r="AA44" s="439">
        <f>2*1.22</f>
        <v>2.44</v>
      </c>
      <c r="AB44" s="439"/>
      <c r="AC44" s="439"/>
      <c r="AD44" s="3">
        <f t="shared" si="1"/>
        <v>20.440000000000001</v>
      </c>
      <c r="AE44" s="422">
        <f t="shared" si="2"/>
        <v>20.440000000000001</v>
      </c>
      <c r="AF44" s="10">
        <f t="shared" si="3"/>
        <v>38</v>
      </c>
      <c r="AG44" s="460">
        <v>23</v>
      </c>
    </row>
    <row r="45" spans="1:33" ht="18" customHeight="1">
      <c r="A45" s="457">
        <f t="shared" si="4"/>
        <v>39</v>
      </c>
      <c r="B45" s="431" t="s">
        <v>265</v>
      </c>
      <c r="C45" s="3"/>
      <c r="D45" s="3"/>
      <c r="E45" s="3"/>
      <c r="F45" s="4"/>
      <c r="G45" s="3">
        <v>5.5</v>
      </c>
      <c r="H45" s="3"/>
      <c r="I45" s="4">
        <v>4.5</v>
      </c>
      <c r="J45" s="4"/>
      <c r="K45" s="4"/>
      <c r="L45" s="4"/>
      <c r="M45" s="4"/>
      <c r="N45" s="3"/>
      <c r="O45" s="7"/>
      <c r="P45" s="3"/>
      <c r="Q45" s="3"/>
      <c r="R45" s="3"/>
      <c r="S45" s="3"/>
      <c r="T45" s="3"/>
      <c r="U45" s="3"/>
      <c r="V45" s="3"/>
      <c r="W45" s="3"/>
      <c r="X45" s="439">
        <f>4*1.22</f>
        <v>4.88</v>
      </c>
      <c r="Y45" s="439">
        <f>4.5*1.22</f>
        <v>5.49</v>
      </c>
      <c r="Z45" s="439"/>
      <c r="AA45" s="439"/>
      <c r="AB45" s="439"/>
      <c r="AC45" s="439"/>
      <c r="AD45" s="3">
        <f t="shared" si="1"/>
        <v>20.369999999999997</v>
      </c>
      <c r="AE45" s="422">
        <f t="shared" si="2"/>
        <v>20.37</v>
      </c>
      <c r="AF45" s="10">
        <f t="shared" si="3"/>
        <v>39</v>
      </c>
      <c r="AG45" s="463">
        <v>9</v>
      </c>
    </row>
    <row r="46" spans="1:33" ht="18" customHeight="1">
      <c r="A46" s="457">
        <f t="shared" si="4"/>
        <v>40</v>
      </c>
      <c r="B46" s="433" t="s">
        <v>262</v>
      </c>
      <c r="C46" s="3"/>
      <c r="D46" s="3"/>
      <c r="E46" s="4"/>
      <c r="F46" s="4"/>
      <c r="G46" s="3"/>
      <c r="H46" s="3"/>
      <c r="I46" s="4"/>
      <c r="J46" s="3"/>
      <c r="K46" s="3"/>
      <c r="L46" s="3"/>
      <c r="M46" s="3"/>
      <c r="N46" s="3"/>
      <c r="O46" s="3"/>
      <c r="P46" s="3"/>
      <c r="Q46" s="3"/>
      <c r="R46" s="3">
        <v>6.5</v>
      </c>
      <c r="S46" s="3">
        <v>5</v>
      </c>
      <c r="T46" s="3">
        <v>5</v>
      </c>
      <c r="U46" s="3">
        <v>3.5</v>
      </c>
      <c r="V46" s="3">
        <v>3</v>
      </c>
      <c r="W46" s="3"/>
      <c r="X46" s="439"/>
      <c r="Y46" s="439"/>
      <c r="Z46" s="439"/>
      <c r="AA46" s="439"/>
      <c r="AB46" s="439"/>
      <c r="AC46" s="439"/>
      <c r="AD46" s="3">
        <f t="shared" si="1"/>
        <v>23</v>
      </c>
      <c r="AE46" s="422">
        <f t="shared" si="2"/>
        <v>20</v>
      </c>
      <c r="AF46" s="10">
        <f t="shared" si="3"/>
        <v>40</v>
      </c>
      <c r="AG46" s="463">
        <v>10</v>
      </c>
    </row>
    <row r="47" spans="1:33" ht="18" customHeight="1">
      <c r="A47" s="457">
        <f t="shared" si="4"/>
        <v>41</v>
      </c>
      <c r="B47" s="432" t="s">
        <v>33</v>
      </c>
      <c r="C47" s="3"/>
      <c r="D47" s="3"/>
      <c r="E47" s="3"/>
      <c r="F47" s="3"/>
      <c r="G47" s="3">
        <v>3.5</v>
      </c>
      <c r="H47" s="3"/>
      <c r="I47" s="3"/>
      <c r="J47" s="3"/>
      <c r="K47" s="3"/>
      <c r="L47" s="3"/>
      <c r="M47" s="3"/>
      <c r="N47" s="3">
        <v>2.5</v>
      </c>
      <c r="O47" s="3">
        <v>5.5</v>
      </c>
      <c r="P47" s="3"/>
      <c r="Q47" s="3"/>
      <c r="R47" s="3">
        <v>4</v>
      </c>
      <c r="S47" s="3"/>
      <c r="T47" s="3"/>
      <c r="U47" s="3"/>
      <c r="V47" s="3"/>
      <c r="W47" s="3"/>
      <c r="X47" s="439">
        <f>5*1.22</f>
        <v>6.1</v>
      </c>
      <c r="Y47" s="439">
        <f>3.5*1.22</f>
        <v>4.2699999999999996</v>
      </c>
      <c r="Z47" s="439"/>
      <c r="AA47" s="439"/>
      <c r="AB47" s="439"/>
      <c r="AC47" s="439"/>
      <c r="AD47" s="3">
        <f t="shared" si="1"/>
        <v>25.87</v>
      </c>
      <c r="AE47" s="422">
        <f t="shared" si="2"/>
        <v>19.869999999999997</v>
      </c>
      <c r="AF47" s="10">
        <f t="shared" si="3"/>
        <v>41</v>
      </c>
      <c r="AG47" s="460">
        <v>24</v>
      </c>
    </row>
    <row r="48" spans="1:33" ht="18" customHeight="1">
      <c r="A48" s="457">
        <f t="shared" si="4"/>
        <v>42</v>
      </c>
      <c r="B48" s="432" t="s">
        <v>259</v>
      </c>
      <c r="C48" s="3"/>
      <c r="D48" s="3"/>
      <c r="E48" s="3"/>
      <c r="F48" s="3"/>
      <c r="G48" s="3"/>
      <c r="H48" s="3"/>
      <c r="I48" s="3"/>
      <c r="J48" s="3"/>
      <c r="K48" s="3">
        <v>5</v>
      </c>
      <c r="L48" s="3"/>
      <c r="M48" s="3"/>
      <c r="N48" s="3">
        <v>3.5</v>
      </c>
      <c r="O48" s="3"/>
      <c r="P48" s="3"/>
      <c r="Q48" s="3"/>
      <c r="R48" s="3">
        <v>5</v>
      </c>
      <c r="S48" s="3">
        <v>4</v>
      </c>
      <c r="T48" s="3"/>
      <c r="U48" s="3"/>
      <c r="V48" s="3"/>
      <c r="W48" s="3"/>
      <c r="X48" s="439">
        <f>3.5*1.22</f>
        <v>4.2699999999999996</v>
      </c>
      <c r="Y48" s="439">
        <f>1.5*1.22</f>
        <v>1.83</v>
      </c>
      <c r="Z48" s="439"/>
      <c r="AA48" s="439"/>
      <c r="AB48" s="439"/>
      <c r="AC48" s="439"/>
      <c r="AD48" s="3">
        <f t="shared" si="1"/>
        <v>23.6</v>
      </c>
      <c r="AE48" s="422">
        <f t="shared" si="2"/>
        <v>18.27</v>
      </c>
      <c r="AF48" s="10">
        <f t="shared" si="3"/>
        <v>42</v>
      </c>
      <c r="AG48" s="460">
        <v>25</v>
      </c>
    </row>
    <row r="49" spans="1:33" ht="18" customHeight="1">
      <c r="A49" s="457">
        <f t="shared" si="4"/>
        <v>43</v>
      </c>
      <c r="B49" s="476" t="s">
        <v>31</v>
      </c>
      <c r="C49" s="3">
        <v>3</v>
      </c>
      <c r="D49" s="3">
        <v>3</v>
      </c>
      <c r="E49" s="3"/>
      <c r="F49" s="3"/>
      <c r="G49" s="3"/>
      <c r="H49" s="3"/>
      <c r="I49" s="3"/>
      <c r="J49" s="3"/>
      <c r="K49" s="3"/>
      <c r="L49" s="3"/>
      <c r="M49" s="3"/>
      <c r="N49" s="3">
        <v>5</v>
      </c>
      <c r="O49" s="3">
        <v>4.5</v>
      </c>
      <c r="P49" s="3">
        <v>3.5</v>
      </c>
      <c r="Q49" s="3">
        <v>5</v>
      </c>
      <c r="R49" s="3"/>
      <c r="S49" s="3"/>
      <c r="T49" s="3"/>
      <c r="U49" s="3"/>
      <c r="V49" s="3"/>
      <c r="W49" s="3"/>
      <c r="X49" s="439"/>
      <c r="Y49" s="439"/>
      <c r="Z49" s="439"/>
      <c r="AA49" s="439"/>
      <c r="AB49" s="439"/>
      <c r="AC49" s="439"/>
      <c r="AD49" s="3">
        <f t="shared" si="1"/>
        <v>24</v>
      </c>
      <c r="AE49" s="422">
        <f t="shared" si="2"/>
        <v>18</v>
      </c>
      <c r="AF49" s="10">
        <f t="shared" si="3"/>
        <v>43</v>
      </c>
      <c r="AG49" s="480">
        <v>26</v>
      </c>
    </row>
    <row r="50" spans="1:33" ht="18" customHeight="1" thickBot="1">
      <c r="A50" s="457">
        <f t="shared" si="4"/>
        <v>44</v>
      </c>
      <c r="B50" s="474" t="s">
        <v>46</v>
      </c>
      <c r="C50" s="443"/>
      <c r="D50" s="443"/>
      <c r="E50" s="443"/>
      <c r="F50" s="443"/>
      <c r="G50" s="468"/>
      <c r="H50" s="468"/>
      <c r="I50" s="468"/>
      <c r="J50" s="443"/>
      <c r="K50" s="443"/>
      <c r="L50" s="477"/>
      <c r="M50" s="443"/>
      <c r="N50" s="443">
        <v>4.5</v>
      </c>
      <c r="O50" s="443">
        <v>4</v>
      </c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4"/>
      <c r="AB50" s="443">
        <v>2.44</v>
      </c>
      <c r="AC50" s="444"/>
      <c r="AD50" s="443">
        <f t="shared" si="1"/>
        <v>10.94</v>
      </c>
      <c r="AE50" s="481">
        <v>10.94</v>
      </c>
      <c r="AF50" s="10">
        <f t="shared" si="3"/>
        <v>44</v>
      </c>
      <c r="AG50" s="478">
        <v>11</v>
      </c>
    </row>
    <row r="51" spans="1:33" ht="18.75" customHeight="1">
      <c r="A51" s="1"/>
      <c r="B51" s="426" t="s">
        <v>39</v>
      </c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6"/>
      <c r="W51" s="426"/>
      <c r="X51" s="426"/>
      <c r="Y51" s="426"/>
      <c r="Z51" s="426"/>
      <c r="AA51" s="426"/>
      <c r="AB51" s="426"/>
      <c r="AC51" s="426"/>
      <c r="AD51" s="426"/>
      <c r="AE51" s="426"/>
      <c r="AF51" s="426"/>
      <c r="AG51"/>
    </row>
  </sheetData>
  <autoFilter ref="A6:AG49">
    <sortState ref="A7:AG51">
      <sortCondition descending="1" ref="AE6:AE49"/>
    </sortState>
  </autoFilter>
  <sortState ref="A7:AM52">
    <sortCondition ref="AE7:AE13"/>
  </sortState>
  <mergeCells count="16">
    <mergeCell ref="AG4:AG5"/>
    <mergeCell ref="AF4:AF5"/>
    <mergeCell ref="E5:F5"/>
    <mergeCell ref="G5:H5"/>
    <mergeCell ref="K5:M5"/>
    <mergeCell ref="R5:W5"/>
    <mergeCell ref="K4:Z4"/>
    <mergeCell ref="X5:Z5"/>
    <mergeCell ref="AE4:AE5"/>
    <mergeCell ref="C4:J4"/>
    <mergeCell ref="AD4:AD5"/>
    <mergeCell ref="N5:Q5"/>
    <mergeCell ref="AB5:AC5"/>
    <mergeCell ref="C5:D5"/>
    <mergeCell ref="I5:J5"/>
    <mergeCell ref="AA4:AC4"/>
  </mergeCells>
  <phoneticPr fontId="1" type="noConversion"/>
  <pageMargins left="0.55118110236220474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Q74"/>
  <sheetViews>
    <sheetView workbookViewId="0">
      <selection activeCell="A27" sqref="A27:XFD27"/>
    </sheetView>
  </sheetViews>
  <sheetFormatPr defaultColWidth="9.109375" defaultRowHeight="13.2"/>
  <cols>
    <col min="1" max="1" width="3.44140625" style="327" customWidth="1"/>
    <col min="2" max="2" width="17.44140625" style="327" customWidth="1"/>
    <col min="3" max="3" width="12.5546875" style="327" customWidth="1"/>
    <col min="4" max="4" width="5" style="327" hidden="1" customWidth="1"/>
    <col min="5" max="13" width="4.6640625" style="327" customWidth="1"/>
    <col min="14" max="16" width="5" style="327" customWidth="1"/>
    <col min="17" max="17" width="3.33203125" style="327" customWidth="1"/>
    <col min="18" max="18" width="2.6640625" style="327" customWidth="1"/>
    <col min="19" max="19" width="3.33203125" style="327" customWidth="1"/>
    <col min="20" max="20" width="2.6640625" style="327" customWidth="1"/>
    <col min="21" max="21" width="3.33203125" style="327" customWidth="1"/>
    <col min="22" max="22" width="2.6640625" style="327" customWidth="1"/>
    <col min="23" max="23" width="3.33203125" style="327" customWidth="1"/>
    <col min="24" max="24" width="2.6640625" style="327" customWidth="1"/>
    <col min="25" max="25" width="3.33203125" style="327" customWidth="1"/>
    <col min="26" max="26" width="2.6640625" style="327" customWidth="1"/>
    <col min="27" max="27" width="3.33203125" style="327" customWidth="1"/>
    <col min="28" max="28" width="2.6640625" style="327" customWidth="1"/>
    <col min="29" max="29" width="3.33203125" style="327" customWidth="1"/>
    <col min="30" max="30" width="2.6640625" style="327" customWidth="1"/>
    <col min="31" max="31" width="3.33203125" style="327" customWidth="1"/>
    <col min="32" max="32" width="2.6640625" style="327" customWidth="1"/>
    <col min="33" max="33" width="3.33203125" style="327" customWidth="1"/>
    <col min="34" max="34" width="2.6640625" style="327" customWidth="1"/>
    <col min="35" max="35" width="3.33203125" style="327" customWidth="1"/>
    <col min="36" max="36" width="2.6640625" style="327" customWidth="1"/>
    <col min="37" max="37" width="3.33203125" style="327" customWidth="1"/>
    <col min="38" max="38" width="2.6640625" style="327" customWidth="1"/>
    <col min="39" max="39" width="2.44140625" style="327" customWidth="1"/>
    <col min="40" max="40" width="2.33203125" style="327" customWidth="1"/>
    <col min="41" max="41" width="2.44140625" style="327" customWidth="1"/>
    <col min="42" max="52" width="4.109375" style="327" customWidth="1"/>
    <col min="53" max="53" width="2.44140625" style="327" customWidth="1"/>
    <col min="54" max="64" width="4.109375" style="327" customWidth="1"/>
    <col min="65" max="65" width="5.88671875" style="327" customWidth="1"/>
    <col min="66" max="67" width="6.44140625" style="327" customWidth="1"/>
    <col min="68" max="68" width="6.6640625" style="327" customWidth="1"/>
    <col min="69" max="16384" width="9.109375" style="327"/>
  </cols>
  <sheetData>
    <row r="1" spans="1:69" ht="21">
      <c r="C1" s="589" t="s">
        <v>508</v>
      </c>
    </row>
    <row r="2" spans="1:69" ht="18.75" customHeight="1">
      <c r="A2" s="614" t="s">
        <v>482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4"/>
      <c r="AF2" s="614"/>
      <c r="AG2" s="614"/>
      <c r="AH2" s="614"/>
      <c r="AJ2" s="328"/>
      <c r="AK2" s="328"/>
      <c r="AL2" s="328"/>
      <c r="AM2" s="216"/>
      <c r="AN2" s="216"/>
      <c r="AO2" s="329"/>
      <c r="AP2" s="603" t="s">
        <v>139</v>
      </c>
      <c r="AQ2" s="604"/>
      <c r="AR2" s="330">
        <f>SUM(MAX(M6:M23)*2)</f>
        <v>22</v>
      </c>
      <c r="AS2" s="605" t="s">
        <v>184</v>
      </c>
      <c r="AT2" s="606"/>
      <c r="AU2" s="607"/>
      <c r="AV2" s="331">
        <f>SUM(ROUND(AR2/100*65,0))</f>
        <v>14</v>
      </c>
      <c r="AW2" s="603" t="s">
        <v>185</v>
      </c>
      <c r="AX2" s="604"/>
      <c r="AY2" s="331">
        <f>MAX(M6:M23)</f>
        <v>11</v>
      </c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28"/>
      <c r="BQ2" s="332"/>
    </row>
    <row r="3" spans="1:69" ht="24.6">
      <c r="A3" s="614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614"/>
      <c r="AC3" s="614"/>
      <c r="AD3" s="614"/>
      <c r="AE3" s="614"/>
      <c r="AF3" s="614"/>
      <c r="AG3" s="614"/>
      <c r="AH3" s="614"/>
      <c r="AI3" s="222"/>
      <c r="AJ3" s="222"/>
      <c r="AK3" s="222"/>
      <c r="AL3" s="222"/>
      <c r="AM3" s="328"/>
      <c r="AN3" s="328"/>
      <c r="AO3" s="328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32"/>
    </row>
    <row r="4" spans="1:69" ht="15.6">
      <c r="A4" s="608">
        <v>43618</v>
      </c>
      <c r="B4" s="609"/>
      <c r="C4" s="223"/>
      <c r="D4" s="610" t="s">
        <v>270</v>
      </c>
      <c r="E4" s="610"/>
      <c r="F4" s="610"/>
      <c r="G4" s="610"/>
      <c r="H4" s="578">
        <f>IF(A24&lt;=100,(IF(A24&lt;=50,I4,J4)),(IF(A24&lt;=150,L4,M4)))</f>
        <v>0.88</v>
      </c>
      <c r="I4" s="335">
        <f>IF(A24&lt;=100,(IF(A24&lt;=50,(IF(A24&lt;12,0)+IF(A24=12,0.82)+IF(A24=13,0.83)+IF(A24=14,0.84)+IF(A24=15,0.85)+IF(A24=16,0.86)+IF(A24=17,0.87)+IF(A24=18,0.88)+IF(A24=19,0.89)+IF(A24=20,0.9)+IF(A24=21,0.91)+IF(A24=22,0.92)+IF(A24=23,0.93)+IF(A24=24,0.94)+IF(A24=25,0.95)+IF(A24=26,0.96)+IF(A24=27,0.97)+IF(A24=28,0.98)+IF(A24=29,0.99)+IF(A24=30,1)+IF(A24=31,1.005)+IF(A24=32,1.01)+IF(A24=33,1.015)+IF(A24=34,1.02)+IF(A24=35,1.025)+IF(A24=36,1.03)+IF(A24=37,1.035)+IF(A24=38,1.04)+IF(A24=39,1.045)+IF(A24=40,1.05)+IF(A24=41,1.055)+IF(A24=42,1.06)+IF(A24=43,1.065)+IF(A24=44,1.07)+IF(A24=45,1.075)+IF(A24=46,1.08)+IF(A24=47,1.085)+IF(A24=48,1.09)+IF(A24=49,1.095)+IF(A24=50,1.1)),"&gt;50")),(IF(A24&lt;=150,"&gt;100","&gt;150")))</f>
        <v>0.88</v>
      </c>
      <c r="J4" s="335" t="str">
        <f>IF(A24&lt;=100,(IF(A24&lt;=50,"&lt;50",(IF(A24=51,1.105)+IF(A24=52,1.11)+IF(A24=53,1.115)+IF(A24=54,1.12)+IF(A24=55,1.125)+IF(A24=56,1.13)+IF(A24=57,1.135)+IF(A24=58,1.14)+IF(A24=59,1.145)+IF(A24=60,1.15)+IF(A24=61,1.155)+IF(A24=62,1.16)+IF(A24=63,1.165)+IF(A24=64,1.17)+IF(A24=65,1.175)+IF(A24=66,1.18)+IF(A24=67,1.185)+IF(A24=68,1.19)+IF(A24=69,1.195)+IF(A24=70,1.2)+IF(A24=71,1.205)+IF(A24=72,1.21)+IF(A24=73,1.215)+IF(A24=74,1.22)+IF(A24=75,1.225)+IF(A24=76,1.23)+IF(A24=77,1.235)+IF(A24=78,1.24)+IF(A24=79,1.245)+IF(A24=80,1.25)+IF(A24=81,1.255)+IF(A24=82,1.26)+IF(A24=83,1.265)+IF(A24=84,1.27)+IF(A24=85,1.275)+IF(A24=86,1.28)+IF(A24=87,1.285)+IF(A24=88,1.29)+IF(A24=89,1.295)+IF(A24=90,1.3)+IF(A24=91,1.305)+IF(A24=92,1.31)+IF(A24=93,1.315)+IF(A24=94,1.32)+IF(A24=95,1.325)+IF(A24=96,1.33)+IF(A24=97,1.335)+IF(A24=98,1.34)+IF(A24=99,1.345)+IF(A24=100,1.35)))),(IF(A24&lt;=150,"&gt;100","&gt;150")))</f>
        <v>&lt;50</v>
      </c>
      <c r="K4" s="579"/>
      <c r="L4" s="335" t="str">
        <f>IF(A24&lt;=100,(IF(A24&lt;=50,"&lt;50","&gt;50")),(IF(A24&lt;=150,(IF(A24=101,1.355)+IF(A24=102,1.36)+IF(A24=103,1.365)+IF(A24=104,1.37)+IF(A24=105,1.375)+IF(A24=106,1.38)+IF(A24=107,1.385)+IF(A24=108,1.39)+IF(A24=109,1.395)+IF(A24=110,1.4)+IF(A24=111,1.405)+IF(A24=112,1.41)+IF(A24=113,1.415)+IF(A24=2014,1.42)+IF(A24=115,1.425)+IF(A24=116,1.43)+IF(A24=117,1.435)+IF(A24=118,1.44)+IF(A24=119,1.445)+IF(A24=120,1.45)+IF(A24=121,1.455)+IF(A24=122,1.46)+IF(A24=123,1.465)+IF(A24=124,1.47)+IF(A24=125,1.475)+IF(A24=126,1.48)+IF(A24=127,1.485)+IF(A24=128,1.49)+IF(A24=129,1.495)+IF(A24=130,1.5)+IF(A24=131,1.505)+IF(A24=132,1.51)+IF(A24=133,1.515)+IF(A24=134,1.52)+IF(A24=135,1.525)+IF(A24=136,1.53)+IF(A24=137,1.535)+IF(A24=138,1.54)+IF(A24=139,1.545)+IF(A24=140,1.55)+IF(A24=141,1.555)+IF(A24=142,1.56)+IF(A24=143,1.565)+IF(A24=144,1.57)+IF(A24=145,1.575)+IF(A24=146,1.58)+IF(A24=147,1.585)+IF(A24=148,1.59)+IF(A24=149,1.595)+IF(A24=150,1.6)),"&gt;150")))</f>
        <v>&lt;50</v>
      </c>
      <c r="M4" s="335" t="str">
        <f>IF(A24&lt;=100,(IF(A24&lt;=50,"&lt;50","&gt;50")),(IF(A24&lt;=150,"&gt;100",(IF(A24=151,1.605)+IF(A24=152,1.61)+IF(A24=153,1.615)+IF(A24=154,1.62)+IF(A24=155,1.625)+IF(A24=156,1.63)+IF(A24=157,1.635)+IF(A24=158,1.64)+IF(A24=159,1.645)+IF(A24=160,1.65)+IF(A24=161,1.655)+IF(A24=162,1.66)+IF(A24=163,1.665)+IF(A24=164,1.67)+IF(A24=165,1.675)+IF(A24=166,1.68)+IF(A24=167,1.685)+IF(A24=168,1.69)+IF(A24=169,1.695)+IF(A24=170,1.7)+IF(A24=171,1.705)+IF(A24=172,1.71)+IF(A24=173,1.715)+IF(A24=174,1.72)+IF(A24=175,1.725)+IF(A24=176,1.73)+IF(A24=177,1.735)+IF(A24=178,1.74)+IF(A24=179,1.745)+IF(A24=180,1.75)+IF(A24=181,1.755)+IF(A24=182,1.76)+IF(A24=183,1.765)+IF(A24=184,1.77)+IF(A24=185,1.75)+IF(A24=186,1.78)+IF(A24=187,1.785)+IF(A24=188,1.79)+IF(A24=189,1.795)+IF(A24=190,1.8)+IF(A24=191,1.805)+IF(A24=192,1.81)+IF(A24=193,1.815)+IF(A24=194,1.82)+IF(A24=195,1.825)+IF(A24=196,1.83)+IF(A24=197,1.835)+IF(A24=198,1.84)+IF(A24=199,1.845)+IF(A24=200,1.85)))))</f>
        <v>&lt;50</v>
      </c>
      <c r="N4" s="611" t="s">
        <v>141</v>
      </c>
      <c r="O4" s="611"/>
      <c r="P4" s="611"/>
      <c r="Q4" s="611"/>
      <c r="R4" s="612" t="s">
        <v>97</v>
      </c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225"/>
      <c r="AN4" s="225"/>
      <c r="AO4" s="225"/>
      <c r="AP4" s="613" t="s">
        <v>59</v>
      </c>
      <c r="AQ4" s="613"/>
      <c r="AR4" s="613"/>
      <c r="AS4" s="613"/>
      <c r="AT4" s="613"/>
      <c r="AU4" s="613"/>
      <c r="AV4" s="613"/>
      <c r="AW4" s="613"/>
      <c r="AX4" s="613"/>
      <c r="AY4" s="613"/>
      <c r="AZ4" s="613"/>
      <c r="BA4" s="328"/>
      <c r="BB4" s="613" t="s">
        <v>142</v>
      </c>
      <c r="BC4" s="613"/>
      <c r="BD4" s="613"/>
      <c r="BE4" s="613"/>
      <c r="BF4" s="613"/>
      <c r="BG4" s="613"/>
      <c r="BH4" s="613"/>
      <c r="BI4" s="613"/>
      <c r="BJ4" s="613"/>
      <c r="BK4" s="613"/>
      <c r="BL4" s="613"/>
      <c r="BM4" s="613"/>
      <c r="BN4" s="613"/>
      <c r="BO4" s="613"/>
      <c r="BP4" s="613"/>
      <c r="BQ4" s="332"/>
    </row>
    <row r="5" spans="1:69" ht="22.8">
      <c r="A5" s="336" t="s">
        <v>8</v>
      </c>
      <c r="B5" s="337" t="s">
        <v>61</v>
      </c>
      <c r="C5" s="338" t="s">
        <v>186</v>
      </c>
      <c r="D5" s="521" t="s">
        <v>144</v>
      </c>
      <c r="E5" s="339" t="s">
        <v>63</v>
      </c>
      <c r="F5" s="340" t="s">
        <v>64</v>
      </c>
      <c r="G5" s="340" t="s">
        <v>145</v>
      </c>
      <c r="H5" s="340" t="s">
        <v>146</v>
      </c>
      <c r="I5" s="340" t="s">
        <v>147</v>
      </c>
      <c r="J5" s="580" t="s">
        <v>483</v>
      </c>
      <c r="K5" s="580" t="s">
        <v>484</v>
      </c>
      <c r="L5" s="340" t="s">
        <v>68</v>
      </c>
      <c r="M5" s="340" t="s">
        <v>148</v>
      </c>
      <c r="N5" s="340" t="s">
        <v>70</v>
      </c>
      <c r="O5" s="340" t="s">
        <v>71</v>
      </c>
      <c r="P5" s="341" t="s">
        <v>149</v>
      </c>
      <c r="Q5" s="615">
        <v>1</v>
      </c>
      <c r="R5" s="616"/>
      <c r="S5" s="617">
        <v>2</v>
      </c>
      <c r="T5" s="618"/>
      <c r="U5" s="618">
        <v>3</v>
      </c>
      <c r="V5" s="618"/>
      <c r="W5" s="618">
        <v>4</v>
      </c>
      <c r="X5" s="618"/>
      <c r="Y5" s="618">
        <v>5</v>
      </c>
      <c r="Z5" s="618"/>
      <c r="AA5" s="618">
        <v>6</v>
      </c>
      <c r="AB5" s="618"/>
      <c r="AC5" s="618">
        <v>7</v>
      </c>
      <c r="AD5" s="618"/>
      <c r="AE5" s="618">
        <v>8</v>
      </c>
      <c r="AF5" s="618"/>
      <c r="AG5" s="618">
        <v>9</v>
      </c>
      <c r="AH5" s="618"/>
      <c r="AI5" s="619">
        <v>10</v>
      </c>
      <c r="AJ5" s="617"/>
      <c r="AK5" s="619">
        <v>11</v>
      </c>
      <c r="AL5" s="617"/>
      <c r="AM5" s="342"/>
      <c r="AN5" s="342"/>
      <c r="AO5" s="342"/>
      <c r="AP5" s="343">
        <v>1</v>
      </c>
      <c r="AQ5" s="343">
        <v>2</v>
      </c>
      <c r="AR5" s="343">
        <v>3</v>
      </c>
      <c r="AS5" s="343">
        <v>4</v>
      </c>
      <c r="AT5" s="343">
        <v>5</v>
      </c>
      <c r="AU5" s="343">
        <v>6</v>
      </c>
      <c r="AV5" s="343">
        <v>7</v>
      </c>
      <c r="AW5" s="343">
        <v>8</v>
      </c>
      <c r="AX5" s="343">
        <v>9</v>
      </c>
      <c r="AY5" s="343">
        <v>10</v>
      </c>
      <c r="AZ5" s="343">
        <v>11</v>
      </c>
      <c r="BA5" s="344"/>
      <c r="BB5" s="345">
        <v>1</v>
      </c>
      <c r="BC5" s="345">
        <v>2</v>
      </c>
      <c r="BD5" s="345">
        <v>3</v>
      </c>
      <c r="BE5" s="345">
        <v>4</v>
      </c>
      <c r="BF5" s="345">
        <v>5</v>
      </c>
      <c r="BG5" s="345">
        <v>6</v>
      </c>
      <c r="BH5" s="345">
        <v>7</v>
      </c>
      <c r="BI5" s="345">
        <v>8</v>
      </c>
      <c r="BJ5" s="345">
        <v>9</v>
      </c>
      <c r="BK5" s="345">
        <v>10</v>
      </c>
      <c r="BL5" s="345">
        <v>11</v>
      </c>
      <c r="BM5" s="345" t="s">
        <v>150</v>
      </c>
      <c r="BN5" s="346" t="s">
        <v>151</v>
      </c>
      <c r="BO5" s="346" t="s">
        <v>152</v>
      </c>
      <c r="BP5" s="347" t="s">
        <v>153</v>
      </c>
      <c r="BQ5" s="332"/>
    </row>
    <row r="6" spans="1:69">
      <c r="A6" s="348">
        <v>1</v>
      </c>
      <c r="B6" s="581" t="s">
        <v>485</v>
      </c>
      <c r="C6" s="349" t="s">
        <v>377</v>
      </c>
      <c r="D6" s="352"/>
      <c r="E6" s="350">
        <f>IF(G6=0,0,IF(G6+F6&lt;1000,1000,G6+F6))</f>
        <v>1640</v>
      </c>
      <c r="F6" s="351">
        <f>IF(M6=0,0,IF(G6+(IF(I6&gt;-150,(IF(I6&gt;=150,IF(L6&gt;=$AV$2,0,SUM(IF(MAX(Q6:AL6)=999,L6-2,L6)-M6*2*(15+50)%)*10),SUM(IF(MAX(Q6:AL6)=999,L6-2,L6)-M6*2*(I6/10+50)%)*10)),(IF(I6&lt;-150,IF((IF(MAX(Q6:AL6)=999,L6-2,L6)-M6*2*(I6/10+50)%)*10&lt;1,0,(IF(MAX(Q6:AL6)=999,L6-2,L6)-M6*2*(I6/10+50)%)*10))))),(IF(I6&gt;-150,(IF(I6&gt;150,IF(L6&gt;=$AV$2,0,SUM(IF(MAX(Q6:AL6)=999,L6-2,L6)-M6*2*(15+50)%)*10),SUM(IF(MAX(Q6:AL6)=999,L6-2,L6)-M6*2*(I6/10+50)%)*10)),(IF(I6&lt;-150,IF((IF(MAX(Q6:AL6)=999,L6-2,L6)-M6*2*(I6/10+50)%)*10&lt;1,0,(IF(MAX(Q6:AL6)=999,L6-2,L6)-M6*2*(I6/10+50)%)*10)))))))</f>
        <v>0</v>
      </c>
      <c r="G6" s="352">
        <v>1640</v>
      </c>
      <c r="H6" s="353">
        <f t="shared" ref="H6:H23" si="0">IF(J6=0,0,(IF(IF($A$24&gt;=30,(SUM(31-J6)*$H$4),(SUM(30-J6)*$H$4))&lt;0,0,IF($A$24&gt;=30,(SUM(31-J6)*$H$4),(SUM(30-J6)*$H$4)))))</f>
        <v>0</v>
      </c>
      <c r="I6" s="582">
        <f>SUM(G6-N6)</f>
        <v>255.81818181818176</v>
      </c>
      <c r="J6" s="583"/>
      <c r="K6" s="583">
        <v>1</v>
      </c>
      <c r="L6" s="584">
        <v>15</v>
      </c>
      <c r="M6" s="356">
        <v>11</v>
      </c>
      <c r="N6" s="356">
        <f>SUM(AP6:AZ6)/M6</f>
        <v>1384.1818181818182</v>
      </c>
      <c r="O6" s="354">
        <f>BM6</f>
        <v>147</v>
      </c>
      <c r="P6" s="357">
        <f>BP6</f>
        <v>136</v>
      </c>
      <c r="Q6" s="358">
        <v>10</v>
      </c>
      <c r="R6" s="359">
        <v>2</v>
      </c>
      <c r="S6" s="360">
        <v>6</v>
      </c>
      <c r="T6" s="359">
        <v>1</v>
      </c>
      <c r="U6" s="361">
        <v>8</v>
      </c>
      <c r="V6" s="362">
        <v>1</v>
      </c>
      <c r="W6" s="363">
        <v>2</v>
      </c>
      <c r="X6" s="362">
        <v>2</v>
      </c>
      <c r="Y6" s="361">
        <v>7</v>
      </c>
      <c r="Z6" s="362">
        <v>1</v>
      </c>
      <c r="AA6" s="361">
        <v>12</v>
      </c>
      <c r="AB6" s="362">
        <v>1</v>
      </c>
      <c r="AC6" s="361">
        <v>3</v>
      </c>
      <c r="AD6" s="364">
        <v>2</v>
      </c>
      <c r="AE6" s="365">
        <v>5</v>
      </c>
      <c r="AF6" s="366">
        <v>2</v>
      </c>
      <c r="AG6" s="363">
        <v>11</v>
      </c>
      <c r="AH6" s="364">
        <v>1</v>
      </c>
      <c r="AI6" s="363">
        <v>4</v>
      </c>
      <c r="AJ6" s="362">
        <v>0</v>
      </c>
      <c r="AK6" s="361">
        <v>9</v>
      </c>
      <c r="AL6" s="362">
        <v>2</v>
      </c>
      <c r="AM6" s="367"/>
      <c r="AN6" s="368">
        <f t="shared" ref="AN6:AN23" si="1">SUM(R6+T6+V6+X6+Z6+AB6+AD6+AF6+AH6+AJ6+AL6)</f>
        <v>15</v>
      </c>
      <c r="AO6" s="367"/>
      <c r="AP6" s="369">
        <f t="shared" ref="AP6:AP23" si="2">IF(B6="BRIVS",0,(LOOKUP(Q6,$A$6:$A$23,$G$6:$G$23)))</f>
        <v>1328</v>
      </c>
      <c r="AQ6" s="370">
        <f t="shared" ref="AQ6:AQ23" si="3">IF(B6="BRIVS",0,(LOOKUP(S6,$A$6:$A$23,$G$6:$G$23)))</f>
        <v>1364</v>
      </c>
      <c r="AR6" s="371">
        <f t="shared" ref="AR6:AR23" si="4">IF(B6="BRIVS",0,(LOOKUP(U6,$A$6:$A$23,$G$6:$G$23)))</f>
        <v>1343</v>
      </c>
      <c r="AS6" s="370">
        <f t="shared" ref="AS6:AS23" si="5">IF(B6="BRIVS",0,(LOOKUP(W6,$A$6:$A$23,$G$6:$G$23)))</f>
        <v>1634</v>
      </c>
      <c r="AT6" s="371">
        <f t="shared" ref="AT6:AT23" si="6">IF(B6="BRIVS",0,(LOOKUP(Y6,$A$6:$A$23,$G$6:$G$23)))</f>
        <v>1353</v>
      </c>
      <c r="AU6" s="371">
        <f t="shared" ref="AU6:AU23" si="7">IF(B6="BRIVS",0,(LOOKUP(AA6,$A$6:$A$23,$G$6:$G$23)))</f>
        <v>1142</v>
      </c>
      <c r="AV6" s="371">
        <f t="shared" ref="AV6:AV23" si="8">IF(B6="BRIVS",0,(LOOKUP(AC6,$A$6:$A$23,$G$6:$G$23)))</f>
        <v>1513</v>
      </c>
      <c r="AW6" s="371">
        <f t="shared" ref="AW6:AW23" si="9">IF(B6="BRIVS",0,(LOOKUP(AE6,$A$6:$A$23,$G$6:$G$23)))</f>
        <v>1496</v>
      </c>
      <c r="AX6" s="370">
        <f t="shared" ref="AX6:AX23" si="10">IF(B6="BRIVS",0,(LOOKUP(AG6,$A$6:$A$23,$G$6:$G$23)))</f>
        <v>1216</v>
      </c>
      <c r="AY6" s="371">
        <f t="shared" ref="AY6:AY23" si="11">IF(B6="BRIVS",0,(LOOKUP(AI6,$A$6:$A$23,$G$6:$G$23)))</f>
        <v>1500</v>
      </c>
      <c r="AZ6" s="371">
        <f t="shared" ref="AZ6:AZ23" si="12">IF(B6="BRIVS",0,(LOOKUP(AK6,$A$6:$A$23,$G$6:$G$23)))</f>
        <v>1337</v>
      </c>
      <c r="BA6" s="328"/>
      <c r="BB6" s="372">
        <f t="shared" ref="BB6:BB23" si="13">IF(Q6=999,0,(LOOKUP($Q6,$A$6:$A$23,$L$6:$L$23)))</f>
        <v>11</v>
      </c>
      <c r="BC6" s="373">
        <f t="shared" ref="BC6:BC23" si="14">IF(S6=999,0,(LOOKUP($S6,$A$6:$A$23,$L$6:$L$23)))</f>
        <v>18</v>
      </c>
      <c r="BD6" s="373">
        <f t="shared" ref="BD6:BD23" si="15">IF(U6=999,0,(LOOKUP($U6,$A$6:$A$23,$L$6:$L$23)))</f>
        <v>13</v>
      </c>
      <c r="BE6" s="374">
        <f t="shared" ref="BE6:BE23" si="16">IF(W6=999,0,(LOOKUP($W6,$A$6:$A$23,$L$6:$L$23)))</f>
        <v>12</v>
      </c>
      <c r="BF6" s="373">
        <f t="shared" ref="BF6:BF23" si="17">IF(Y6=999,0,(LOOKUP($Y6,$A$6:$A$23,$L$6:$L$23)))</f>
        <v>13</v>
      </c>
      <c r="BG6" s="373">
        <f t="shared" ref="BG6:BG23" si="18">IF(AA6=999,0,(LOOKUP($AA6,$A$6:$A$23,$L$6:$L$23)))</f>
        <v>12</v>
      </c>
      <c r="BH6" s="373">
        <f t="shared" ref="BH6:BH23" si="19">IF(AC6=999,0,(LOOKUP($AC6,$A$6:$A$23,$L$6:$L$23)))</f>
        <v>15</v>
      </c>
      <c r="BI6" s="373">
        <f t="shared" ref="BI6:BI23" si="20">IF(AE6=999,0,(LOOKUP($AE6,$A$6:$A$23,$L$6:$L$23)))</f>
        <v>14</v>
      </c>
      <c r="BJ6" s="373">
        <f t="shared" ref="BJ6:BJ23" si="21">IF(AG6=999,0,(LOOKUP($AG6,$A$6:$A$23,$L$6:$L$23)))</f>
        <v>13</v>
      </c>
      <c r="BK6" s="373">
        <f t="shared" ref="BK6:BK23" si="22">IF(AI6=999,0,(LOOKUP($AI6,$A$6:$A$23,$L$6:$L$23)))</f>
        <v>14</v>
      </c>
      <c r="BL6" s="373">
        <f t="shared" ref="BL6:BL23" si="23">IF(AK6=999,0,(LOOKUP($AK6,$A$6:$A$23,$L$6:$L$23)))</f>
        <v>12</v>
      </c>
      <c r="BM6" s="375">
        <f>SUM(BB6,BC6,BD6,BE6,BF6,BH6,BG6,BI6,BJ6,BK6,BL6)</f>
        <v>147</v>
      </c>
      <c r="BN6" s="374">
        <f>IF($AY$2&gt;8,(IF($AY$2=9,MIN(BB6:BJ6),IF($AY$2=10,MIN(BB6:BK6),IF($AY$2=11,MIN(BB6:BL6))))),(IF($AY$2=4,MIN(BB6:BE6),IF($AY$2=5,MIN(BB6:BF6),IF($AY$2=6,MIN(BB6:BG6),IF($AY$2=7,MIN(BB6:BH6),IF($AY$2=8,MIN(BB6:BI6))))))))</f>
        <v>11</v>
      </c>
      <c r="BO6" s="374">
        <f>IF($AY$2&gt;8,(IF($AY$2=9,MAX(BB6:BJ6),IF($AY$2=10,MAX(BB6:BK6),IF($AY$2=11,MAX(BB6:BL6))))),(IF($AY$2=4,MAX(BB6:BE6),IF($AY$2=5,MAX(BB6:BF6),IF($AY$2=6,MAX(BB6:BG6),IF($AY$2=7,MAX(BB6:BH6),IF($AY$2=8,MAX(BB6:BI6))))))))</f>
        <v>18</v>
      </c>
      <c r="BP6" s="376">
        <f>SUM($BM6-$BN6)</f>
        <v>136</v>
      </c>
      <c r="BQ6" s="332"/>
    </row>
    <row r="7" spans="1:69">
      <c r="A7" s="377">
        <v>2</v>
      </c>
      <c r="B7" s="378" t="s">
        <v>486</v>
      </c>
      <c r="C7" s="378" t="s">
        <v>377</v>
      </c>
      <c r="D7" s="381"/>
      <c r="E7" s="379">
        <f>IF(G7=0,0,IF(G7+F7&lt;1000,1000,G7+F7))</f>
        <v>1611</v>
      </c>
      <c r="F7" s="380">
        <f>IF(M7=0,0,IF(G7+(IF(I7&gt;-150,(IF(I7&gt;=150,IF(L7&gt;=$AV$2,0,SUM(IF(MAX(Q7:AL7)=999,L7-2,L7)-M7*2*(15+50)%)*10),SUM(IF(MAX(Q7:AL7)=999,L7-2,L7)-M7*2*(I7/10+50)%)*10)),(IF(I7&lt;-150,IF((IF(MAX(Q7:AL7)=999,L7-2,L7)-M7*2*(I7/10+50)%)*10&lt;1,0,(IF(MAX(Q7:AL7)=999,L7-2,L7)-M7*2*(I7/10+50)%)*10))))),(IF(I7&gt;-150,(IF(I7&gt;150,IF(L7&gt;=$AV$2,0,SUM(IF(MAX(Q7:AL7)=999,L7-2,L7)-M7*2*(15+50)%)*10),SUM(IF(MAX(Q7:AL7)=999,L7-2,L7)-M7*2*(I7/10+50)%)*10)),(IF(I7&lt;-150,IF((IF(MAX(Q7:AL7)=999,L7-2,L7)-M7*2*(I7/10+50)%)*10&lt;1,0,(IF(MAX(Q7:AL7)=999,L7-2,L7)-M7*2*(I7/10+50)%)*10)))))))</f>
        <v>-23.000000000000007</v>
      </c>
      <c r="G7" s="381">
        <v>1634</v>
      </c>
      <c r="H7" s="382">
        <f t="shared" si="0"/>
        <v>0</v>
      </c>
      <c r="I7" s="585">
        <f>SUM(G7-N7)</f>
        <v>333.27272727272725</v>
      </c>
      <c r="J7" s="583"/>
      <c r="K7" s="583">
        <v>6</v>
      </c>
      <c r="L7" s="586">
        <v>12</v>
      </c>
      <c r="M7" s="385">
        <v>11</v>
      </c>
      <c r="N7" s="386">
        <f>SUM(AP7:AZ7)/M7</f>
        <v>1300.7272727272727</v>
      </c>
      <c r="O7" s="383">
        <f>BM7</f>
        <v>137</v>
      </c>
      <c r="P7" s="387">
        <f>BP7</f>
        <v>134</v>
      </c>
      <c r="Q7" s="388">
        <v>11</v>
      </c>
      <c r="R7" s="389">
        <v>2</v>
      </c>
      <c r="S7" s="390">
        <v>7</v>
      </c>
      <c r="T7" s="391">
        <v>1</v>
      </c>
      <c r="U7" s="392">
        <v>9</v>
      </c>
      <c r="V7" s="393">
        <v>2</v>
      </c>
      <c r="W7" s="390">
        <v>1</v>
      </c>
      <c r="X7" s="393">
        <v>0</v>
      </c>
      <c r="Y7" s="392">
        <v>13</v>
      </c>
      <c r="Z7" s="393">
        <v>2</v>
      </c>
      <c r="AA7" s="392">
        <v>6</v>
      </c>
      <c r="AB7" s="393">
        <v>0</v>
      </c>
      <c r="AC7" s="392">
        <v>8</v>
      </c>
      <c r="AD7" s="391">
        <v>2</v>
      </c>
      <c r="AE7" s="388">
        <v>3</v>
      </c>
      <c r="AF7" s="389">
        <v>0</v>
      </c>
      <c r="AG7" s="394">
        <v>16</v>
      </c>
      <c r="AH7" s="391">
        <v>1</v>
      </c>
      <c r="AI7" s="390">
        <v>5</v>
      </c>
      <c r="AJ7" s="393">
        <v>0</v>
      </c>
      <c r="AK7" s="390">
        <v>17</v>
      </c>
      <c r="AL7" s="393">
        <v>2</v>
      </c>
      <c r="AM7" s="367"/>
      <c r="AN7" s="368">
        <f t="shared" si="1"/>
        <v>12</v>
      </c>
      <c r="AO7" s="367"/>
      <c r="AP7" s="395">
        <f t="shared" si="2"/>
        <v>1216</v>
      </c>
      <c r="AQ7" s="374">
        <f t="shared" si="3"/>
        <v>1353</v>
      </c>
      <c r="AR7" s="396">
        <f t="shared" si="4"/>
        <v>1337</v>
      </c>
      <c r="AS7" s="374">
        <f t="shared" si="5"/>
        <v>1640</v>
      </c>
      <c r="AT7" s="396">
        <f t="shared" si="6"/>
        <v>1046</v>
      </c>
      <c r="AU7" s="396">
        <f t="shared" si="7"/>
        <v>1364</v>
      </c>
      <c r="AV7" s="396">
        <f t="shared" si="8"/>
        <v>1343</v>
      </c>
      <c r="AW7" s="396">
        <f t="shared" si="9"/>
        <v>1513</v>
      </c>
      <c r="AX7" s="374">
        <f t="shared" si="10"/>
        <v>1000</v>
      </c>
      <c r="AY7" s="396">
        <f t="shared" si="11"/>
        <v>1496</v>
      </c>
      <c r="AZ7" s="396">
        <f t="shared" si="12"/>
        <v>1000</v>
      </c>
      <c r="BA7" s="328"/>
      <c r="BB7" s="397">
        <f t="shared" si="13"/>
        <v>13</v>
      </c>
      <c r="BC7" s="396">
        <f t="shared" si="14"/>
        <v>13</v>
      </c>
      <c r="BD7" s="396">
        <f t="shared" si="15"/>
        <v>12</v>
      </c>
      <c r="BE7" s="374">
        <f t="shared" si="16"/>
        <v>15</v>
      </c>
      <c r="BF7" s="396">
        <f t="shared" si="17"/>
        <v>12</v>
      </c>
      <c r="BG7" s="396">
        <f t="shared" si="18"/>
        <v>18</v>
      </c>
      <c r="BH7" s="396">
        <f t="shared" si="19"/>
        <v>13</v>
      </c>
      <c r="BI7" s="396">
        <f t="shared" si="20"/>
        <v>15</v>
      </c>
      <c r="BJ7" s="396">
        <f t="shared" si="21"/>
        <v>9</v>
      </c>
      <c r="BK7" s="396">
        <f t="shared" si="22"/>
        <v>14</v>
      </c>
      <c r="BL7" s="396">
        <f t="shared" si="23"/>
        <v>3</v>
      </c>
      <c r="BM7" s="375">
        <f>SUM(BB7,BC7,BD7,BE7,BF7,BH7,BG7,BI7,BJ7,BK7,BL7)</f>
        <v>137</v>
      </c>
      <c r="BN7" s="374">
        <f>IF($AY$2&gt;8,(IF($AY$2=9,MIN(BB7:BJ7),IF($AY$2=10,MIN(BB7:BK7),IF($AY$2=11,MIN(BB7:BL7))))),(IF($AY$2=4,MIN(BB7:BE7),IF($AY$2=5,MIN(BB7:BF7),IF($AY$2=6,MIN(BB7:BG7),IF($AY$2=7,MIN(BB7:BH7),IF($AY$2=8,MIN(BB7:BI7))))))))</f>
        <v>3</v>
      </c>
      <c r="BO7" s="374">
        <f>IF($AY$2&gt;8,(IF($AY$2=9,MAX(BB7:BJ7),IF($AY$2=10,MAX(BB7:BK7),IF($AY$2=11,MAX(BB7:BL7))))),(IF($AY$2=4,MAX(BB7:BE7),IF($AY$2=5,MAX(BB7:BF7),IF($AY$2=6,MAX(BB7:BG7),IF($AY$2=7,MAX(BB7:BH7),IF($AY$2=8,MAX(BB7:BI7))))))))</f>
        <v>18</v>
      </c>
      <c r="BP7" s="376">
        <f>SUM($BM7-$BN7)</f>
        <v>134</v>
      </c>
      <c r="BQ7" s="332"/>
    </row>
    <row r="8" spans="1:69">
      <c r="A8" s="377">
        <v>3</v>
      </c>
      <c r="B8" s="378" t="s">
        <v>487</v>
      </c>
      <c r="C8" s="398" t="s">
        <v>302</v>
      </c>
      <c r="D8" s="381"/>
      <c r="E8" s="379">
        <f t="shared" ref="E8:E23" si="24">IF(G8=0,0,IF(G8+F8&lt;1000,1000,G8+F8))</f>
        <v>1513</v>
      </c>
      <c r="F8" s="380">
        <f t="shared" ref="F8:F23" si="25">IF(M8=0,0,IF(G8+(IF(I8&gt;-150,(IF(I8&gt;=150,IF(L8&gt;=$AV$2,0,SUM(IF(MAX(Q8:AL8)=999,L8-2,L8)-M8*2*(15+50)%)*10),SUM(IF(MAX(Q8:AL8)=999,L8-2,L8)-M8*2*(I8/10+50)%)*10)),(IF(I8&lt;-150,IF((IF(MAX(Q8:AL8)=999,L8-2,L8)-M8*2*(I8/10+50)%)*10&lt;1,0,(IF(MAX(Q8:AL8)=999,L8-2,L8)-M8*2*(I8/10+50)%)*10))))),(IF(I8&gt;-150,(IF(I8&gt;150,IF(L8&gt;=$AV$2,0,SUM(IF(MAX(Q8:AL8)=999,L8-2,L8)-M8*2*(15+50)%)*10),SUM(IF(MAX(Q8:AL8)=999,L8-2,L8)-M8*2*(I8/10+50)%)*10)),(IF(I8&lt;-150,IF((IF(MAX(Q8:AL8)=999,L8-2,L8)-M8*2*(I8/10+50)%)*10&lt;1,0,(IF(MAX(Q8:AL8)=999,L8-2,L8)-M8*2*(I8/10+50)%)*10)))))))</f>
        <v>0</v>
      </c>
      <c r="G8" s="381">
        <v>1513</v>
      </c>
      <c r="H8" s="382">
        <f t="shared" si="0"/>
        <v>24.64</v>
      </c>
      <c r="I8" s="585">
        <f t="shared" ref="I8:I23" si="26">SUM(G8-N8)</f>
        <v>190</v>
      </c>
      <c r="J8" s="583">
        <v>2</v>
      </c>
      <c r="K8" s="583"/>
      <c r="L8" s="586">
        <v>15</v>
      </c>
      <c r="M8" s="399">
        <v>11</v>
      </c>
      <c r="N8" s="386">
        <f t="shared" ref="N8:N23" si="27">SUM(AP8:AZ8)/M8</f>
        <v>1323</v>
      </c>
      <c r="O8" s="383">
        <f t="shared" ref="O8:O23" si="28">BM8</f>
        <v>136</v>
      </c>
      <c r="P8" s="387">
        <f t="shared" ref="P8:P23" si="29">BP8</f>
        <v>130</v>
      </c>
      <c r="Q8" s="388">
        <v>12</v>
      </c>
      <c r="R8" s="389">
        <v>0</v>
      </c>
      <c r="S8" s="390">
        <v>16</v>
      </c>
      <c r="T8" s="391">
        <v>2</v>
      </c>
      <c r="U8" s="392">
        <v>14</v>
      </c>
      <c r="V8" s="393">
        <v>2</v>
      </c>
      <c r="W8" s="390">
        <v>11</v>
      </c>
      <c r="X8" s="393">
        <v>2</v>
      </c>
      <c r="Y8" s="392">
        <v>6</v>
      </c>
      <c r="Z8" s="393">
        <v>1</v>
      </c>
      <c r="AA8" s="392">
        <v>8</v>
      </c>
      <c r="AB8" s="393">
        <v>2</v>
      </c>
      <c r="AC8" s="392">
        <v>1</v>
      </c>
      <c r="AD8" s="391">
        <v>0</v>
      </c>
      <c r="AE8" s="388">
        <v>2</v>
      </c>
      <c r="AF8" s="389">
        <v>2</v>
      </c>
      <c r="AG8" s="394">
        <v>7</v>
      </c>
      <c r="AH8" s="391">
        <v>2</v>
      </c>
      <c r="AI8" s="390">
        <v>10</v>
      </c>
      <c r="AJ8" s="393">
        <v>2</v>
      </c>
      <c r="AK8" s="390">
        <v>4</v>
      </c>
      <c r="AL8" s="393">
        <v>0</v>
      </c>
      <c r="AM8" s="367"/>
      <c r="AN8" s="368">
        <f t="shared" si="1"/>
        <v>15</v>
      </c>
      <c r="AO8" s="367"/>
      <c r="AP8" s="395">
        <f t="shared" si="2"/>
        <v>1142</v>
      </c>
      <c r="AQ8" s="374">
        <f t="shared" si="3"/>
        <v>1000</v>
      </c>
      <c r="AR8" s="396">
        <f t="shared" si="4"/>
        <v>1033</v>
      </c>
      <c r="AS8" s="374">
        <f t="shared" si="5"/>
        <v>1216</v>
      </c>
      <c r="AT8" s="396">
        <f t="shared" si="6"/>
        <v>1364</v>
      </c>
      <c r="AU8" s="396">
        <f t="shared" si="7"/>
        <v>1343</v>
      </c>
      <c r="AV8" s="396">
        <f t="shared" si="8"/>
        <v>1640</v>
      </c>
      <c r="AW8" s="396">
        <f t="shared" si="9"/>
        <v>1634</v>
      </c>
      <c r="AX8" s="374">
        <f t="shared" si="10"/>
        <v>1353</v>
      </c>
      <c r="AY8" s="396">
        <f t="shared" si="11"/>
        <v>1328</v>
      </c>
      <c r="AZ8" s="396">
        <f t="shared" si="12"/>
        <v>1500</v>
      </c>
      <c r="BA8" s="328"/>
      <c r="BB8" s="397">
        <f t="shared" si="13"/>
        <v>12</v>
      </c>
      <c r="BC8" s="396">
        <f t="shared" si="14"/>
        <v>9</v>
      </c>
      <c r="BD8" s="396">
        <f t="shared" si="15"/>
        <v>6</v>
      </c>
      <c r="BE8" s="374">
        <f t="shared" si="16"/>
        <v>13</v>
      </c>
      <c r="BF8" s="396">
        <f t="shared" si="17"/>
        <v>18</v>
      </c>
      <c r="BG8" s="396">
        <f t="shared" si="18"/>
        <v>13</v>
      </c>
      <c r="BH8" s="396">
        <f t="shared" si="19"/>
        <v>15</v>
      </c>
      <c r="BI8" s="396">
        <f t="shared" si="20"/>
        <v>12</v>
      </c>
      <c r="BJ8" s="396">
        <f t="shared" si="21"/>
        <v>13</v>
      </c>
      <c r="BK8" s="396">
        <f t="shared" si="22"/>
        <v>11</v>
      </c>
      <c r="BL8" s="396">
        <f t="shared" si="23"/>
        <v>14</v>
      </c>
      <c r="BM8" s="375">
        <f t="shared" ref="BM8:BM23" si="30">SUM(BB8,BC8,BD8,BE8,BF8,BH8,BG8,BI8,BJ8,BK8,BL8)</f>
        <v>136</v>
      </c>
      <c r="BN8" s="374">
        <f t="shared" ref="BN8:BN23" si="31">IF($AY$2&gt;8,(IF($AY$2=9,MIN(BB8:BJ8),IF($AY$2=10,MIN(BB8:BK8),IF($AY$2=11,MIN(BB8:BL8))))),(IF($AY$2=4,MIN(BB8:BE8),IF($AY$2=5,MIN(BB8:BF8),IF($AY$2=6,MIN(BB8:BG8),IF($AY$2=7,MIN(BB8:BH8),IF($AY$2=8,MIN(BB8:BI8))))))))</f>
        <v>6</v>
      </c>
      <c r="BO8" s="374">
        <f t="shared" ref="BO8:BO23" si="32">IF($AY$2&gt;8,(IF($AY$2=9,MAX(BB8:BJ8),IF($AY$2=10,MAX(BB8:BK8),IF($AY$2=11,MAX(BB8:BL8))))),(IF($AY$2=4,MAX(BB8:BE8),IF($AY$2=5,MAX(BB8:BF8),IF($AY$2=6,MAX(BB8:BG8),IF($AY$2=7,MAX(BB8:BH8),IF($AY$2=8,MAX(BB8:BI8))))))))</f>
        <v>18</v>
      </c>
      <c r="BP8" s="376">
        <f t="shared" ref="BP8:BP23" si="33">SUM($BM8-$BN8)</f>
        <v>130</v>
      </c>
      <c r="BQ8" s="332"/>
    </row>
    <row r="9" spans="1:69">
      <c r="A9" s="377">
        <v>4</v>
      </c>
      <c r="B9" s="587" t="s">
        <v>488</v>
      </c>
      <c r="C9" s="398" t="s">
        <v>489</v>
      </c>
      <c r="D9" s="381"/>
      <c r="E9" s="379">
        <f t="shared" si="24"/>
        <v>1500</v>
      </c>
      <c r="F9" s="380">
        <f t="shared" si="25"/>
        <v>0</v>
      </c>
      <c r="G9" s="381">
        <v>1500</v>
      </c>
      <c r="H9" s="382">
        <f t="shared" si="0"/>
        <v>0</v>
      </c>
      <c r="I9" s="585">
        <f t="shared" si="26"/>
        <v>206</v>
      </c>
      <c r="J9" s="583"/>
      <c r="K9" s="583">
        <v>2</v>
      </c>
      <c r="L9" s="586">
        <v>14</v>
      </c>
      <c r="M9" s="385">
        <v>11</v>
      </c>
      <c r="N9" s="386">
        <f t="shared" si="27"/>
        <v>1294</v>
      </c>
      <c r="O9" s="383">
        <f t="shared" si="28"/>
        <v>130</v>
      </c>
      <c r="P9" s="387">
        <f t="shared" si="29"/>
        <v>130</v>
      </c>
      <c r="Q9" s="388">
        <v>13</v>
      </c>
      <c r="R9" s="389">
        <v>2</v>
      </c>
      <c r="S9" s="390">
        <v>9</v>
      </c>
      <c r="T9" s="391">
        <v>1</v>
      </c>
      <c r="U9" s="392">
        <v>7</v>
      </c>
      <c r="V9" s="393">
        <v>0</v>
      </c>
      <c r="W9" s="390">
        <v>5</v>
      </c>
      <c r="X9" s="393">
        <v>1</v>
      </c>
      <c r="Y9" s="392">
        <v>8</v>
      </c>
      <c r="Z9" s="393">
        <v>0</v>
      </c>
      <c r="AA9" s="392">
        <v>15</v>
      </c>
      <c r="AB9" s="393">
        <v>2</v>
      </c>
      <c r="AC9" s="392">
        <v>18</v>
      </c>
      <c r="AD9" s="391">
        <v>2</v>
      </c>
      <c r="AE9" s="388">
        <v>12</v>
      </c>
      <c r="AF9" s="389">
        <v>2</v>
      </c>
      <c r="AG9" s="394">
        <v>6</v>
      </c>
      <c r="AH9" s="391">
        <v>0</v>
      </c>
      <c r="AI9" s="390">
        <v>1</v>
      </c>
      <c r="AJ9" s="393">
        <v>2</v>
      </c>
      <c r="AK9" s="390">
        <v>3</v>
      </c>
      <c r="AL9" s="393">
        <v>2</v>
      </c>
      <c r="AM9" s="367"/>
      <c r="AN9" s="368">
        <f t="shared" si="1"/>
        <v>14</v>
      </c>
      <c r="AO9" s="367"/>
      <c r="AP9" s="395">
        <f t="shared" si="2"/>
        <v>1046</v>
      </c>
      <c r="AQ9" s="374">
        <f t="shared" si="3"/>
        <v>1337</v>
      </c>
      <c r="AR9" s="396">
        <f t="shared" si="4"/>
        <v>1353</v>
      </c>
      <c r="AS9" s="374">
        <f t="shared" si="5"/>
        <v>1496</v>
      </c>
      <c r="AT9" s="396">
        <f t="shared" si="6"/>
        <v>1343</v>
      </c>
      <c r="AU9" s="396">
        <f t="shared" si="7"/>
        <v>1000</v>
      </c>
      <c r="AV9" s="396">
        <f t="shared" si="8"/>
        <v>1000</v>
      </c>
      <c r="AW9" s="396">
        <f t="shared" si="9"/>
        <v>1142</v>
      </c>
      <c r="AX9" s="374">
        <f t="shared" si="10"/>
        <v>1364</v>
      </c>
      <c r="AY9" s="396">
        <f t="shared" si="11"/>
        <v>1640</v>
      </c>
      <c r="AZ9" s="396">
        <f t="shared" si="12"/>
        <v>1513</v>
      </c>
      <c r="BA9" s="328"/>
      <c r="BB9" s="397">
        <f t="shared" si="13"/>
        <v>12</v>
      </c>
      <c r="BC9" s="396">
        <f t="shared" si="14"/>
        <v>12</v>
      </c>
      <c r="BD9" s="396">
        <f t="shared" si="15"/>
        <v>13</v>
      </c>
      <c r="BE9" s="374">
        <f t="shared" si="16"/>
        <v>14</v>
      </c>
      <c r="BF9" s="396">
        <f t="shared" si="17"/>
        <v>13</v>
      </c>
      <c r="BG9" s="396">
        <f t="shared" si="18"/>
        <v>6</v>
      </c>
      <c r="BH9" s="396">
        <f t="shared" si="19"/>
        <v>0</v>
      </c>
      <c r="BI9" s="396">
        <f t="shared" si="20"/>
        <v>12</v>
      </c>
      <c r="BJ9" s="396">
        <f t="shared" si="21"/>
        <v>18</v>
      </c>
      <c r="BK9" s="396">
        <f t="shared" si="22"/>
        <v>15</v>
      </c>
      <c r="BL9" s="396">
        <f t="shared" si="23"/>
        <v>15</v>
      </c>
      <c r="BM9" s="375">
        <f t="shared" si="30"/>
        <v>130</v>
      </c>
      <c r="BN9" s="374">
        <f t="shared" si="31"/>
        <v>0</v>
      </c>
      <c r="BO9" s="374">
        <f t="shared" si="32"/>
        <v>18</v>
      </c>
      <c r="BP9" s="376">
        <f t="shared" si="33"/>
        <v>130</v>
      </c>
      <c r="BQ9" s="332"/>
    </row>
    <row r="10" spans="1:69">
      <c r="A10" s="377">
        <v>5</v>
      </c>
      <c r="B10" s="378" t="s">
        <v>490</v>
      </c>
      <c r="C10" s="398" t="s">
        <v>491</v>
      </c>
      <c r="D10" s="381"/>
      <c r="E10" s="379">
        <f t="shared" si="24"/>
        <v>1496</v>
      </c>
      <c r="F10" s="380">
        <f t="shared" si="25"/>
        <v>0</v>
      </c>
      <c r="G10" s="381">
        <v>1496</v>
      </c>
      <c r="H10" s="382">
        <f t="shared" si="0"/>
        <v>23.76</v>
      </c>
      <c r="I10" s="585">
        <f t="shared" si="26"/>
        <v>200.90909090909099</v>
      </c>
      <c r="J10" s="583">
        <v>3</v>
      </c>
      <c r="K10" s="583"/>
      <c r="L10" s="586">
        <v>14</v>
      </c>
      <c r="M10" s="400">
        <v>11</v>
      </c>
      <c r="N10" s="386">
        <f t="shared" si="27"/>
        <v>1295.090909090909</v>
      </c>
      <c r="O10" s="383">
        <f t="shared" si="28"/>
        <v>126</v>
      </c>
      <c r="P10" s="387">
        <f t="shared" si="29"/>
        <v>126</v>
      </c>
      <c r="Q10" s="388">
        <v>14</v>
      </c>
      <c r="R10" s="389">
        <v>2</v>
      </c>
      <c r="S10" s="390">
        <v>8</v>
      </c>
      <c r="T10" s="391">
        <v>1</v>
      </c>
      <c r="U10" s="392">
        <v>6</v>
      </c>
      <c r="V10" s="393">
        <v>0</v>
      </c>
      <c r="W10" s="390">
        <v>4</v>
      </c>
      <c r="X10" s="393">
        <v>1</v>
      </c>
      <c r="Y10" s="392">
        <v>11</v>
      </c>
      <c r="Z10" s="393">
        <v>1</v>
      </c>
      <c r="AA10" s="392">
        <v>13</v>
      </c>
      <c r="AB10" s="393">
        <v>2</v>
      </c>
      <c r="AC10" s="392">
        <v>12</v>
      </c>
      <c r="AD10" s="391">
        <v>1</v>
      </c>
      <c r="AE10" s="388">
        <v>1</v>
      </c>
      <c r="AF10" s="389">
        <v>0</v>
      </c>
      <c r="AG10" s="394">
        <v>18</v>
      </c>
      <c r="AH10" s="391">
        <v>2</v>
      </c>
      <c r="AI10" s="390">
        <v>2</v>
      </c>
      <c r="AJ10" s="393">
        <v>2</v>
      </c>
      <c r="AK10" s="390">
        <v>10</v>
      </c>
      <c r="AL10" s="393">
        <v>2</v>
      </c>
      <c r="AM10" s="367"/>
      <c r="AN10" s="368">
        <f t="shared" si="1"/>
        <v>14</v>
      </c>
      <c r="AO10" s="367"/>
      <c r="AP10" s="395">
        <f t="shared" si="2"/>
        <v>1033</v>
      </c>
      <c r="AQ10" s="374">
        <f t="shared" si="3"/>
        <v>1343</v>
      </c>
      <c r="AR10" s="396">
        <f t="shared" si="4"/>
        <v>1364</v>
      </c>
      <c r="AS10" s="374">
        <f t="shared" si="5"/>
        <v>1500</v>
      </c>
      <c r="AT10" s="396">
        <f t="shared" si="6"/>
        <v>1216</v>
      </c>
      <c r="AU10" s="396">
        <f t="shared" si="7"/>
        <v>1046</v>
      </c>
      <c r="AV10" s="396">
        <f t="shared" si="8"/>
        <v>1142</v>
      </c>
      <c r="AW10" s="396">
        <f t="shared" si="9"/>
        <v>1640</v>
      </c>
      <c r="AX10" s="374">
        <f t="shared" si="10"/>
        <v>1000</v>
      </c>
      <c r="AY10" s="396">
        <f t="shared" si="11"/>
        <v>1634</v>
      </c>
      <c r="AZ10" s="396">
        <f t="shared" si="12"/>
        <v>1328</v>
      </c>
      <c r="BA10" s="328"/>
      <c r="BB10" s="397">
        <f t="shared" si="13"/>
        <v>6</v>
      </c>
      <c r="BC10" s="396">
        <f t="shared" si="14"/>
        <v>13</v>
      </c>
      <c r="BD10" s="396">
        <f t="shared" si="15"/>
        <v>18</v>
      </c>
      <c r="BE10" s="374">
        <f t="shared" si="16"/>
        <v>14</v>
      </c>
      <c r="BF10" s="396">
        <f t="shared" si="17"/>
        <v>13</v>
      </c>
      <c r="BG10" s="396">
        <f t="shared" si="18"/>
        <v>12</v>
      </c>
      <c r="BH10" s="396">
        <f t="shared" si="19"/>
        <v>12</v>
      </c>
      <c r="BI10" s="396">
        <f t="shared" si="20"/>
        <v>15</v>
      </c>
      <c r="BJ10" s="396">
        <f t="shared" si="21"/>
        <v>0</v>
      </c>
      <c r="BK10" s="396">
        <f t="shared" si="22"/>
        <v>12</v>
      </c>
      <c r="BL10" s="396">
        <f t="shared" si="23"/>
        <v>11</v>
      </c>
      <c r="BM10" s="375">
        <f t="shared" si="30"/>
        <v>126</v>
      </c>
      <c r="BN10" s="374">
        <f t="shared" si="31"/>
        <v>0</v>
      </c>
      <c r="BO10" s="374">
        <f t="shared" si="32"/>
        <v>18</v>
      </c>
      <c r="BP10" s="376">
        <f t="shared" si="33"/>
        <v>126</v>
      </c>
      <c r="BQ10" s="332"/>
    </row>
    <row r="11" spans="1:69">
      <c r="A11" s="377">
        <v>6</v>
      </c>
      <c r="B11" s="378" t="s">
        <v>492</v>
      </c>
      <c r="C11" s="398" t="s">
        <v>81</v>
      </c>
      <c r="D11" s="381"/>
      <c r="E11" s="379">
        <f t="shared" si="24"/>
        <v>1437.1</v>
      </c>
      <c r="F11" s="380">
        <f t="shared" si="25"/>
        <v>73.099999999999966</v>
      </c>
      <c r="G11" s="381">
        <v>1364</v>
      </c>
      <c r="H11" s="382">
        <f t="shared" si="0"/>
        <v>25.52</v>
      </c>
      <c r="I11" s="585">
        <f t="shared" si="26"/>
        <v>-14.090909090909008</v>
      </c>
      <c r="J11" s="583">
        <v>1</v>
      </c>
      <c r="K11" s="583"/>
      <c r="L11" s="586">
        <v>18</v>
      </c>
      <c r="M11" s="385">
        <v>11</v>
      </c>
      <c r="N11" s="386">
        <f t="shared" si="27"/>
        <v>1378.090909090909</v>
      </c>
      <c r="O11" s="383">
        <f t="shared" si="28"/>
        <v>137</v>
      </c>
      <c r="P11" s="387">
        <f t="shared" si="29"/>
        <v>131</v>
      </c>
      <c r="Q11" s="388">
        <v>15</v>
      </c>
      <c r="R11" s="389">
        <v>2</v>
      </c>
      <c r="S11" s="390">
        <v>1</v>
      </c>
      <c r="T11" s="391">
        <v>1</v>
      </c>
      <c r="U11" s="392">
        <v>5</v>
      </c>
      <c r="V11" s="393">
        <v>2</v>
      </c>
      <c r="W11" s="390">
        <v>7</v>
      </c>
      <c r="X11" s="393">
        <v>2</v>
      </c>
      <c r="Y11" s="392">
        <v>3</v>
      </c>
      <c r="Z11" s="393">
        <v>1</v>
      </c>
      <c r="AA11" s="392">
        <v>2</v>
      </c>
      <c r="AB11" s="393">
        <v>2</v>
      </c>
      <c r="AC11" s="392">
        <v>10</v>
      </c>
      <c r="AD11" s="391">
        <v>2</v>
      </c>
      <c r="AE11" s="388">
        <v>11</v>
      </c>
      <c r="AF11" s="389">
        <v>1</v>
      </c>
      <c r="AG11" s="394">
        <v>4</v>
      </c>
      <c r="AH11" s="391">
        <v>2</v>
      </c>
      <c r="AI11" s="390">
        <v>9</v>
      </c>
      <c r="AJ11" s="393">
        <v>1</v>
      </c>
      <c r="AK11" s="390">
        <v>12</v>
      </c>
      <c r="AL11" s="393">
        <v>2</v>
      </c>
      <c r="AM11" s="367"/>
      <c r="AN11" s="368">
        <f t="shared" si="1"/>
        <v>18</v>
      </c>
      <c r="AO11" s="367"/>
      <c r="AP11" s="395">
        <f t="shared" si="2"/>
        <v>1000</v>
      </c>
      <c r="AQ11" s="374">
        <f t="shared" si="3"/>
        <v>1640</v>
      </c>
      <c r="AR11" s="396">
        <f t="shared" si="4"/>
        <v>1496</v>
      </c>
      <c r="AS11" s="374">
        <f t="shared" si="5"/>
        <v>1353</v>
      </c>
      <c r="AT11" s="396">
        <f t="shared" si="6"/>
        <v>1513</v>
      </c>
      <c r="AU11" s="396">
        <f t="shared" si="7"/>
        <v>1634</v>
      </c>
      <c r="AV11" s="396">
        <f t="shared" si="8"/>
        <v>1328</v>
      </c>
      <c r="AW11" s="396">
        <f t="shared" si="9"/>
        <v>1216</v>
      </c>
      <c r="AX11" s="374">
        <f t="shared" si="10"/>
        <v>1500</v>
      </c>
      <c r="AY11" s="396">
        <f t="shared" si="11"/>
        <v>1337</v>
      </c>
      <c r="AZ11" s="396">
        <f t="shared" si="12"/>
        <v>1142</v>
      </c>
      <c r="BA11" s="328"/>
      <c r="BB11" s="397">
        <f t="shared" si="13"/>
        <v>6</v>
      </c>
      <c r="BC11" s="396">
        <f t="shared" si="14"/>
        <v>15</v>
      </c>
      <c r="BD11" s="396">
        <f t="shared" si="15"/>
        <v>14</v>
      </c>
      <c r="BE11" s="374">
        <f t="shared" si="16"/>
        <v>13</v>
      </c>
      <c r="BF11" s="396">
        <f t="shared" si="17"/>
        <v>15</v>
      </c>
      <c r="BG11" s="396">
        <f t="shared" si="18"/>
        <v>12</v>
      </c>
      <c r="BH11" s="396">
        <f t="shared" si="19"/>
        <v>11</v>
      </c>
      <c r="BI11" s="396">
        <f t="shared" si="20"/>
        <v>13</v>
      </c>
      <c r="BJ11" s="396">
        <f t="shared" si="21"/>
        <v>14</v>
      </c>
      <c r="BK11" s="396">
        <f t="shared" si="22"/>
        <v>12</v>
      </c>
      <c r="BL11" s="396">
        <f t="shared" si="23"/>
        <v>12</v>
      </c>
      <c r="BM11" s="375">
        <f t="shared" si="30"/>
        <v>137</v>
      </c>
      <c r="BN11" s="374">
        <f t="shared" si="31"/>
        <v>6</v>
      </c>
      <c r="BO11" s="374">
        <f t="shared" si="32"/>
        <v>15</v>
      </c>
      <c r="BP11" s="376">
        <f t="shared" si="33"/>
        <v>131</v>
      </c>
      <c r="BQ11" s="332"/>
    </row>
    <row r="12" spans="1:69">
      <c r="A12" s="377">
        <v>7</v>
      </c>
      <c r="B12" s="588" t="s">
        <v>493</v>
      </c>
      <c r="C12" s="398" t="s">
        <v>310</v>
      </c>
      <c r="D12" s="381"/>
      <c r="E12" s="379">
        <f t="shared" si="24"/>
        <v>1360.82</v>
      </c>
      <c r="F12" s="380">
        <f t="shared" si="25"/>
        <v>7.820000000000018</v>
      </c>
      <c r="G12" s="381">
        <v>1353</v>
      </c>
      <c r="H12" s="382">
        <f t="shared" si="0"/>
        <v>0</v>
      </c>
      <c r="I12" s="585">
        <f t="shared" si="26"/>
        <v>55.36363636363626</v>
      </c>
      <c r="J12" s="583"/>
      <c r="K12" s="583">
        <v>3</v>
      </c>
      <c r="L12" s="586">
        <v>13</v>
      </c>
      <c r="M12" s="385">
        <v>11</v>
      </c>
      <c r="N12" s="386">
        <f t="shared" si="27"/>
        <v>1297.6363636363637</v>
      </c>
      <c r="O12" s="383">
        <f t="shared" si="28"/>
        <v>125</v>
      </c>
      <c r="P12" s="387">
        <f t="shared" si="29"/>
        <v>125</v>
      </c>
      <c r="Q12" s="388">
        <v>16</v>
      </c>
      <c r="R12" s="389">
        <v>2</v>
      </c>
      <c r="S12" s="390">
        <v>2</v>
      </c>
      <c r="T12" s="391">
        <v>1</v>
      </c>
      <c r="U12" s="392">
        <v>4</v>
      </c>
      <c r="V12" s="393">
        <v>2</v>
      </c>
      <c r="W12" s="390">
        <v>6</v>
      </c>
      <c r="X12" s="393">
        <v>0</v>
      </c>
      <c r="Y12" s="392">
        <v>1</v>
      </c>
      <c r="Z12" s="393">
        <v>1</v>
      </c>
      <c r="AA12" s="392">
        <v>10</v>
      </c>
      <c r="AB12" s="393">
        <v>1</v>
      </c>
      <c r="AC12" s="392">
        <v>11</v>
      </c>
      <c r="AD12" s="391">
        <v>1</v>
      </c>
      <c r="AE12" s="388">
        <v>13</v>
      </c>
      <c r="AF12" s="389">
        <v>1</v>
      </c>
      <c r="AG12" s="394">
        <v>3</v>
      </c>
      <c r="AH12" s="391">
        <v>0</v>
      </c>
      <c r="AI12" s="390">
        <v>18</v>
      </c>
      <c r="AJ12" s="393">
        <v>2</v>
      </c>
      <c r="AK12" s="390">
        <v>14</v>
      </c>
      <c r="AL12" s="393">
        <v>2</v>
      </c>
      <c r="AM12" s="367"/>
      <c r="AN12" s="368">
        <f t="shared" si="1"/>
        <v>13</v>
      </c>
      <c r="AO12" s="367"/>
      <c r="AP12" s="395">
        <f t="shared" si="2"/>
        <v>1000</v>
      </c>
      <c r="AQ12" s="374">
        <f t="shared" si="3"/>
        <v>1634</v>
      </c>
      <c r="AR12" s="396">
        <f t="shared" si="4"/>
        <v>1500</v>
      </c>
      <c r="AS12" s="374">
        <f t="shared" si="5"/>
        <v>1364</v>
      </c>
      <c r="AT12" s="396">
        <f t="shared" si="6"/>
        <v>1640</v>
      </c>
      <c r="AU12" s="396">
        <f t="shared" si="7"/>
        <v>1328</v>
      </c>
      <c r="AV12" s="396">
        <f t="shared" si="8"/>
        <v>1216</v>
      </c>
      <c r="AW12" s="396">
        <f t="shared" si="9"/>
        <v>1046</v>
      </c>
      <c r="AX12" s="374">
        <f t="shared" si="10"/>
        <v>1513</v>
      </c>
      <c r="AY12" s="396">
        <f t="shared" si="11"/>
        <v>1000</v>
      </c>
      <c r="AZ12" s="396">
        <f t="shared" si="12"/>
        <v>1033</v>
      </c>
      <c r="BA12" s="328"/>
      <c r="BB12" s="397">
        <f t="shared" si="13"/>
        <v>9</v>
      </c>
      <c r="BC12" s="396">
        <f t="shared" si="14"/>
        <v>12</v>
      </c>
      <c r="BD12" s="396">
        <f t="shared" si="15"/>
        <v>14</v>
      </c>
      <c r="BE12" s="374">
        <f t="shared" si="16"/>
        <v>18</v>
      </c>
      <c r="BF12" s="396">
        <f t="shared" si="17"/>
        <v>15</v>
      </c>
      <c r="BG12" s="396">
        <f t="shared" si="18"/>
        <v>11</v>
      </c>
      <c r="BH12" s="396">
        <f t="shared" si="19"/>
        <v>13</v>
      </c>
      <c r="BI12" s="396">
        <f t="shared" si="20"/>
        <v>12</v>
      </c>
      <c r="BJ12" s="396">
        <f t="shared" si="21"/>
        <v>15</v>
      </c>
      <c r="BK12" s="396">
        <f t="shared" si="22"/>
        <v>0</v>
      </c>
      <c r="BL12" s="396">
        <f t="shared" si="23"/>
        <v>6</v>
      </c>
      <c r="BM12" s="375">
        <f t="shared" si="30"/>
        <v>125</v>
      </c>
      <c r="BN12" s="374">
        <f t="shared" si="31"/>
        <v>0</v>
      </c>
      <c r="BO12" s="374">
        <f t="shared" si="32"/>
        <v>18</v>
      </c>
      <c r="BP12" s="376">
        <f t="shared" si="33"/>
        <v>125</v>
      </c>
      <c r="BQ12" s="332"/>
    </row>
    <row r="13" spans="1:69">
      <c r="A13" s="377">
        <v>8</v>
      </c>
      <c r="B13" s="378" t="s">
        <v>494</v>
      </c>
      <c r="C13" s="398" t="s">
        <v>495</v>
      </c>
      <c r="D13" s="524"/>
      <c r="E13" s="379">
        <f t="shared" si="24"/>
        <v>1351.34</v>
      </c>
      <c r="F13" s="380">
        <f t="shared" si="25"/>
        <v>8.3400000000000141</v>
      </c>
      <c r="G13" s="381">
        <v>1343</v>
      </c>
      <c r="H13" s="382">
        <f t="shared" si="0"/>
        <v>0</v>
      </c>
      <c r="I13" s="585">
        <f t="shared" si="26"/>
        <v>53</v>
      </c>
      <c r="J13" s="583"/>
      <c r="K13" s="583">
        <v>5</v>
      </c>
      <c r="L13" s="586">
        <v>13</v>
      </c>
      <c r="M13" s="385">
        <v>11</v>
      </c>
      <c r="N13" s="386">
        <f t="shared" si="27"/>
        <v>1290</v>
      </c>
      <c r="O13" s="383">
        <f t="shared" si="28"/>
        <v>108</v>
      </c>
      <c r="P13" s="387">
        <f t="shared" si="29"/>
        <v>108</v>
      </c>
      <c r="Q13" s="388">
        <v>17</v>
      </c>
      <c r="R13" s="389">
        <v>2</v>
      </c>
      <c r="S13" s="390">
        <v>5</v>
      </c>
      <c r="T13" s="391">
        <v>1</v>
      </c>
      <c r="U13" s="392">
        <v>1</v>
      </c>
      <c r="V13" s="393">
        <v>1</v>
      </c>
      <c r="W13" s="390">
        <v>13</v>
      </c>
      <c r="X13" s="393">
        <v>1</v>
      </c>
      <c r="Y13" s="392">
        <v>4</v>
      </c>
      <c r="Z13" s="393">
        <v>2</v>
      </c>
      <c r="AA13" s="392">
        <v>3</v>
      </c>
      <c r="AB13" s="393">
        <v>0</v>
      </c>
      <c r="AC13" s="392">
        <v>2</v>
      </c>
      <c r="AD13" s="391">
        <v>0</v>
      </c>
      <c r="AE13" s="388">
        <v>18</v>
      </c>
      <c r="AF13" s="389">
        <v>2</v>
      </c>
      <c r="AG13" s="394">
        <v>10</v>
      </c>
      <c r="AH13" s="391">
        <v>0</v>
      </c>
      <c r="AI13" s="390">
        <v>14</v>
      </c>
      <c r="AJ13" s="393">
        <v>2</v>
      </c>
      <c r="AK13" s="390">
        <v>15</v>
      </c>
      <c r="AL13" s="393">
        <v>2</v>
      </c>
      <c r="AM13" s="367"/>
      <c r="AN13" s="368">
        <f t="shared" si="1"/>
        <v>13</v>
      </c>
      <c r="AO13" s="367"/>
      <c r="AP13" s="395">
        <f t="shared" si="2"/>
        <v>1000</v>
      </c>
      <c r="AQ13" s="374">
        <f t="shared" si="3"/>
        <v>1496</v>
      </c>
      <c r="AR13" s="396">
        <f t="shared" si="4"/>
        <v>1640</v>
      </c>
      <c r="AS13" s="374">
        <f t="shared" si="5"/>
        <v>1046</v>
      </c>
      <c r="AT13" s="396">
        <f t="shared" si="6"/>
        <v>1500</v>
      </c>
      <c r="AU13" s="396">
        <f t="shared" si="7"/>
        <v>1513</v>
      </c>
      <c r="AV13" s="396">
        <f t="shared" si="8"/>
        <v>1634</v>
      </c>
      <c r="AW13" s="396">
        <f t="shared" si="9"/>
        <v>1000</v>
      </c>
      <c r="AX13" s="374">
        <f t="shared" si="10"/>
        <v>1328</v>
      </c>
      <c r="AY13" s="396">
        <f t="shared" si="11"/>
        <v>1033</v>
      </c>
      <c r="AZ13" s="396">
        <f t="shared" si="12"/>
        <v>1000</v>
      </c>
      <c r="BA13" s="328"/>
      <c r="BB13" s="397">
        <f t="shared" si="13"/>
        <v>3</v>
      </c>
      <c r="BC13" s="396">
        <f t="shared" si="14"/>
        <v>14</v>
      </c>
      <c r="BD13" s="396">
        <f t="shared" si="15"/>
        <v>15</v>
      </c>
      <c r="BE13" s="374">
        <f t="shared" si="16"/>
        <v>12</v>
      </c>
      <c r="BF13" s="396">
        <f t="shared" si="17"/>
        <v>14</v>
      </c>
      <c r="BG13" s="396">
        <f t="shared" si="18"/>
        <v>15</v>
      </c>
      <c r="BH13" s="396">
        <f t="shared" si="19"/>
        <v>12</v>
      </c>
      <c r="BI13" s="396">
        <f t="shared" si="20"/>
        <v>0</v>
      </c>
      <c r="BJ13" s="396">
        <f t="shared" si="21"/>
        <v>11</v>
      </c>
      <c r="BK13" s="396">
        <f t="shared" si="22"/>
        <v>6</v>
      </c>
      <c r="BL13" s="396">
        <f t="shared" si="23"/>
        <v>6</v>
      </c>
      <c r="BM13" s="375">
        <f t="shared" si="30"/>
        <v>108</v>
      </c>
      <c r="BN13" s="374">
        <f t="shared" si="31"/>
        <v>0</v>
      </c>
      <c r="BO13" s="374">
        <f t="shared" si="32"/>
        <v>15</v>
      </c>
      <c r="BP13" s="376">
        <f t="shared" si="33"/>
        <v>108</v>
      </c>
      <c r="BQ13" s="332"/>
    </row>
    <row r="14" spans="1:69">
      <c r="A14" s="377">
        <v>9</v>
      </c>
      <c r="B14" s="378" t="s">
        <v>496</v>
      </c>
      <c r="C14" s="398" t="s">
        <v>382</v>
      </c>
      <c r="D14" s="524"/>
      <c r="E14" s="379">
        <f t="shared" si="24"/>
        <v>1325.68</v>
      </c>
      <c r="F14" s="380">
        <f t="shared" si="25"/>
        <v>-11.320000000000032</v>
      </c>
      <c r="G14" s="381">
        <v>1337</v>
      </c>
      <c r="H14" s="382">
        <f t="shared" si="0"/>
        <v>22</v>
      </c>
      <c r="I14" s="585">
        <f t="shared" si="26"/>
        <v>96.909090909090992</v>
      </c>
      <c r="J14" s="583">
        <v>5</v>
      </c>
      <c r="K14" s="583"/>
      <c r="L14" s="586">
        <v>12</v>
      </c>
      <c r="M14" s="385">
        <v>11</v>
      </c>
      <c r="N14" s="386">
        <f t="shared" si="27"/>
        <v>1240.090909090909</v>
      </c>
      <c r="O14" s="383">
        <f t="shared" si="28"/>
        <v>106</v>
      </c>
      <c r="P14" s="387">
        <f t="shared" si="29"/>
        <v>106</v>
      </c>
      <c r="Q14" s="388">
        <v>18</v>
      </c>
      <c r="R14" s="389">
        <v>2</v>
      </c>
      <c r="S14" s="390">
        <v>4</v>
      </c>
      <c r="T14" s="391">
        <v>1</v>
      </c>
      <c r="U14" s="392">
        <v>2</v>
      </c>
      <c r="V14" s="393">
        <v>0</v>
      </c>
      <c r="W14" s="390">
        <v>10</v>
      </c>
      <c r="X14" s="393">
        <v>0</v>
      </c>
      <c r="Y14" s="392">
        <v>12</v>
      </c>
      <c r="Z14" s="393">
        <v>0</v>
      </c>
      <c r="AA14" s="392">
        <v>17</v>
      </c>
      <c r="AB14" s="393">
        <v>2</v>
      </c>
      <c r="AC14" s="392">
        <v>16</v>
      </c>
      <c r="AD14" s="391">
        <v>2</v>
      </c>
      <c r="AE14" s="388">
        <v>14</v>
      </c>
      <c r="AF14" s="389">
        <v>2</v>
      </c>
      <c r="AG14" s="394">
        <v>15</v>
      </c>
      <c r="AH14" s="391">
        <v>2</v>
      </c>
      <c r="AI14" s="390">
        <v>6</v>
      </c>
      <c r="AJ14" s="393">
        <v>1</v>
      </c>
      <c r="AK14" s="390">
        <v>1</v>
      </c>
      <c r="AL14" s="393">
        <v>0</v>
      </c>
      <c r="AM14" s="367"/>
      <c r="AN14" s="368">
        <f t="shared" si="1"/>
        <v>12</v>
      </c>
      <c r="AO14" s="367"/>
      <c r="AP14" s="395">
        <f t="shared" si="2"/>
        <v>1000</v>
      </c>
      <c r="AQ14" s="374">
        <f t="shared" si="3"/>
        <v>1500</v>
      </c>
      <c r="AR14" s="396">
        <f t="shared" si="4"/>
        <v>1634</v>
      </c>
      <c r="AS14" s="374">
        <f t="shared" si="5"/>
        <v>1328</v>
      </c>
      <c r="AT14" s="396">
        <f t="shared" si="6"/>
        <v>1142</v>
      </c>
      <c r="AU14" s="396">
        <f t="shared" si="7"/>
        <v>1000</v>
      </c>
      <c r="AV14" s="396">
        <f t="shared" si="8"/>
        <v>1000</v>
      </c>
      <c r="AW14" s="396">
        <f t="shared" si="9"/>
        <v>1033</v>
      </c>
      <c r="AX14" s="374">
        <f t="shared" si="10"/>
        <v>1000</v>
      </c>
      <c r="AY14" s="396">
        <f t="shared" si="11"/>
        <v>1364</v>
      </c>
      <c r="AZ14" s="396">
        <f t="shared" si="12"/>
        <v>1640</v>
      </c>
      <c r="BA14" s="328"/>
      <c r="BB14" s="397">
        <f t="shared" si="13"/>
        <v>0</v>
      </c>
      <c r="BC14" s="396">
        <f t="shared" si="14"/>
        <v>14</v>
      </c>
      <c r="BD14" s="396">
        <f t="shared" si="15"/>
        <v>12</v>
      </c>
      <c r="BE14" s="374">
        <f t="shared" si="16"/>
        <v>11</v>
      </c>
      <c r="BF14" s="396">
        <f t="shared" si="17"/>
        <v>12</v>
      </c>
      <c r="BG14" s="396">
        <f t="shared" si="18"/>
        <v>3</v>
      </c>
      <c r="BH14" s="396">
        <f t="shared" si="19"/>
        <v>9</v>
      </c>
      <c r="BI14" s="396">
        <f t="shared" si="20"/>
        <v>6</v>
      </c>
      <c r="BJ14" s="396">
        <f t="shared" si="21"/>
        <v>6</v>
      </c>
      <c r="BK14" s="396">
        <f t="shared" si="22"/>
        <v>18</v>
      </c>
      <c r="BL14" s="396">
        <f t="shared" si="23"/>
        <v>15</v>
      </c>
      <c r="BM14" s="375">
        <f t="shared" si="30"/>
        <v>106</v>
      </c>
      <c r="BN14" s="374">
        <f t="shared" si="31"/>
        <v>0</v>
      </c>
      <c r="BO14" s="374">
        <f t="shared" si="32"/>
        <v>18</v>
      </c>
      <c r="BP14" s="376">
        <f t="shared" si="33"/>
        <v>106</v>
      </c>
      <c r="BQ14" s="332"/>
    </row>
    <row r="15" spans="1:69">
      <c r="A15" s="377">
        <v>10</v>
      </c>
      <c r="B15" s="378" t="s">
        <v>497</v>
      </c>
      <c r="C15" s="398" t="s">
        <v>132</v>
      </c>
      <c r="D15" s="524"/>
      <c r="E15" s="379">
        <f t="shared" si="24"/>
        <v>1321.08</v>
      </c>
      <c r="F15" s="380">
        <f t="shared" si="25"/>
        <v>-6.9200000000000195</v>
      </c>
      <c r="G15" s="401">
        <v>1328</v>
      </c>
      <c r="H15" s="382">
        <f t="shared" si="0"/>
        <v>21.12</v>
      </c>
      <c r="I15" s="585">
        <f t="shared" si="26"/>
        <v>31.454545454545496</v>
      </c>
      <c r="J15" s="583">
        <v>6</v>
      </c>
      <c r="K15" s="583"/>
      <c r="L15" s="586">
        <v>11</v>
      </c>
      <c r="M15" s="385">
        <v>11</v>
      </c>
      <c r="N15" s="386">
        <f t="shared" si="27"/>
        <v>1296.5454545454545</v>
      </c>
      <c r="O15" s="383">
        <f t="shared" si="28"/>
        <v>131</v>
      </c>
      <c r="P15" s="387">
        <f t="shared" si="29"/>
        <v>128</v>
      </c>
      <c r="Q15" s="388">
        <v>1</v>
      </c>
      <c r="R15" s="389">
        <v>0</v>
      </c>
      <c r="S15" s="390">
        <v>15</v>
      </c>
      <c r="T15" s="391">
        <v>2</v>
      </c>
      <c r="U15" s="392">
        <v>11</v>
      </c>
      <c r="V15" s="393">
        <v>0</v>
      </c>
      <c r="W15" s="390">
        <v>9</v>
      </c>
      <c r="X15" s="393">
        <v>2</v>
      </c>
      <c r="Y15" s="392">
        <v>16</v>
      </c>
      <c r="Z15" s="393">
        <v>2</v>
      </c>
      <c r="AA15" s="392">
        <v>7</v>
      </c>
      <c r="AB15" s="393">
        <v>1</v>
      </c>
      <c r="AC15" s="392">
        <v>6</v>
      </c>
      <c r="AD15" s="391">
        <v>0</v>
      </c>
      <c r="AE15" s="388">
        <v>17</v>
      </c>
      <c r="AF15" s="389">
        <v>2</v>
      </c>
      <c r="AG15" s="394">
        <v>8</v>
      </c>
      <c r="AH15" s="391">
        <v>2</v>
      </c>
      <c r="AI15" s="390">
        <v>3</v>
      </c>
      <c r="AJ15" s="393">
        <v>0</v>
      </c>
      <c r="AK15" s="390">
        <v>5</v>
      </c>
      <c r="AL15" s="393">
        <v>0</v>
      </c>
      <c r="AM15" s="367"/>
      <c r="AN15" s="368">
        <f t="shared" si="1"/>
        <v>11</v>
      </c>
      <c r="AO15" s="367"/>
      <c r="AP15" s="395">
        <f t="shared" si="2"/>
        <v>1640</v>
      </c>
      <c r="AQ15" s="374">
        <f t="shared" si="3"/>
        <v>1000</v>
      </c>
      <c r="AR15" s="396">
        <f t="shared" si="4"/>
        <v>1216</v>
      </c>
      <c r="AS15" s="374">
        <f t="shared" si="5"/>
        <v>1337</v>
      </c>
      <c r="AT15" s="396">
        <f t="shared" si="6"/>
        <v>1000</v>
      </c>
      <c r="AU15" s="396">
        <f t="shared" si="7"/>
        <v>1353</v>
      </c>
      <c r="AV15" s="396">
        <f t="shared" si="8"/>
        <v>1364</v>
      </c>
      <c r="AW15" s="396">
        <f t="shared" si="9"/>
        <v>1000</v>
      </c>
      <c r="AX15" s="374">
        <f t="shared" si="10"/>
        <v>1343</v>
      </c>
      <c r="AY15" s="396">
        <f t="shared" si="11"/>
        <v>1513</v>
      </c>
      <c r="AZ15" s="396">
        <f t="shared" si="12"/>
        <v>1496</v>
      </c>
      <c r="BA15" s="328"/>
      <c r="BB15" s="397">
        <f t="shared" si="13"/>
        <v>15</v>
      </c>
      <c r="BC15" s="396">
        <f t="shared" si="14"/>
        <v>6</v>
      </c>
      <c r="BD15" s="396">
        <f t="shared" si="15"/>
        <v>13</v>
      </c>
      <c r="BE15" s="374">
        <f t="shared" si="16"/>
        <v>12</v>
      </c>
      <c r="BF15" s="396">
        <f t="shared" si="17"/>
        <v>9</v>
      </c>
      <c r="BG15" s="396">
        <f t="shared" si="18"/>
        <v>13</v>
      </c>
      <c r="BH15" s="396">
        <f t="shared" si="19"/>
        <v>18</v>
      </c>
      <c r="BI15" s="396">
        <f t="shared" si="20"/>
        <v>3</v>
      </c>
      <c r="BJ15" s="396">
        <f t="shared" si="21"/>
        <v>13</v>
      </c>
      <c r="BK15" s="396">
        <f t="shared" si="22"/>
        <v>15</v>
      </c>
      <c r="BL15" s="396">
        <f t="shared" si="23"/>
        <v>14</v>
      </c>
      <c r="BM15" s="375">
        <f t="shared" si="30"/>
        <v>131</v>
      </c>
      <c r="BN15" s="374">
        <f t="shared" si="31"/>
        <v>3</v>
      </c>
      <c r="BO15" s="374">
        <f t="shared" si="32"/>
        <v>18</v>
      </c>
      <c r="BP15" s="376">
        <f t="shared" si="33"/>
        <v>128</v>
      </c>
      <c r="BQ15" s="332"/>
    </row>
    <row r="16" spans="1:69">
      <c r="A16" s="377">
        <v>11</v>
      </c>
      <c r="B16" s="378" t="s">
        <v>498</v>
      </c>
      <c r="C16" s="398" t="s">
        <v>491</v>
      </c>
      <c r="D16" s="524"/>
      <c r="E16" s="379">
        <f t="shared" si="24"/>
        <v>1258.54</v>
      </c>
      <c r="F16" s="380">
        <f t="shared" si="25"/>
        <v>42.540000000000013</v>
      </c>
      <c r="G16" s="381">
        <v>1216</v>
      </c>
      <c r="H16" s="382">
        <f t="shared" si="0"/>
        <v>0</v>
      </c>
      <c r="I16" s="585">
        <f t="shared" si="26"/>
        <v>-102.4545454545455</v>
      </c>
      <c r="J16" s="583"/>
      <c r="K16" s="583">
        <v>4</v>
      </c>
      <c r="L16" s="586">
        <v>13</v>
      </c>
      <c r="M16" s="385">
        <v>11</v>
      </c>
      <c r="N16" s="386">
        <f t="shared" si="27"/>
        <v>1318.4545454545455</v>
      </c>
      <c r="O16" s="383">
        <f t="shared" si="28"/>
        <v>119</v>
      </c>
      <c r="P16" s="387">
        <f t="shared" si="29"/>
        <v>119</v>
      </c>
      <c r="Q16" s="388">
        <v>2</v>
      </c>
      <c r="R16" s="389">
        <v>0</v>
      </c>
      <c r="S16" s="390">
        <v>12</v>
      </c>
      <c r="T16" s="391">
        <v>2</v>
      </c>
      <c r="U16" s="392">
        <v>10</v>
      </c>
      <c r="V16" s="393">
        <v>2</v>
      </c>
      <c r="W16" s="390">
        <v>3</v>
      </c>
      <c r="X16" s="393">
        <v>0</v>
      </c>
      <c r="Y16" s="392">
        <v>5</v>
      </c>
      <c r="Z16" s="393">
        <v>1</v>
      </c>
      <c r="AA16" s="392">
        <v>14</v>
      </c>
      <c r="AB16" s="393">
        <v>2</v>
      </c>
      <c r="AC16" s="392">
        <v>7</v>
      </c>
      <c r="AD16" s="391">
        <v>1</v>
      </c>
      <c r="AE16" s="388">
        <v>6</v>
      </c>
      <c r="AF16" s="389">
        <v>1</v>
      </c>
      <c r="AG16" s="394">
        <v>1</v>
      </c>
      <c r="AH16" s="391">
        <v>1</v>
      </c>
      <c r="AI16" s="390">
        <v>17</v>
      </c>
      <c r="AJ16" s="393">
        <v>1</v>
      </c>
      <c r="AK16" s="390">
        <v>18</v>
      </c>
      <c r="AL16" s="393">
        <v>2</v>
      </c>
      <c r="AM16" s="367"/>
      <c r="AN16" s="368">
        <f t="shared" si="1"/>
        <v>13</v>
      </c>
      <c r="AO16" s="367"/>
      <c r="AP16" s="395">
        <f t="shared" si="2"/>
        <v>1634</v>
      </c>
      <c r="AQ16" s="374">
        <f t="shared" si="3"/>
        <v>1142</v>
      </c>
      <c r="AR16" s="396">
        <f t="shared" si="4"/>
        <v>1328</v>
      </c>
      <c r="AS16" s="374">
        <f t="shared" si="5"/>
        <v>1513</v>
      </c>
      <c r="AT16" s="396">
        <f t="shared" si="6"/>
        <v>1496</v>
      </c>
      <c r="AU16" s="396">
        <f t="shared" si="7"/>
        <v>1033</v>
      </c>
      <c r="AV16" s="396">
        <f t="shared" si="8"/>
        <v>1353</v>
      </c>
      <c r="AW16" s="396">
        <f t="shared" si="9"/>
        <v>1364</v>
      </c>
      <c r="AX16" s="374">
        <f t="shared" si="10"/>
        <v>1640</v>
      </c>
      <c r="AY16" s="396">
        <f t="shared" si="11"/>
        <v>1000</v>
      </c>
      <c r="AZ16" s="396">
        <f t="shared" si="12"/>
        <v>1000</v>
      </c>
      <c r="BA16" s="328"/>
      <c r="BB16" s="397">
        <f t="shared" si="13"/>
        <v>12</v>
      </c>
      <c r="BC16" s="396">
        <f t="shared" si="14"/>
        <v>12</v>
      </c>
      <c r="BD16" s="396">
        <f t="shared" si="15"/>
        <v>11</v>
      </c>
      <c r="BE16" s="374">
        <f t="shared" si="16"/>
        <v>15</v>
      </c>
      <c r="BF16" s="396">
        <f t="shared" si="17"/>
        <v>14</v>
      </c>
      <c r="BG16" s="396">
        <f t="shared" si="18"/>
        <v>6</v>
      </c>
      <c r="BH16" s="396">
        <f t="shared" si="19"/>
        <v>13</v>
      </c>
      <c r="BI16" s="396">
        <f t="shared" si="20"/>
        <v>18</v>
      </c>
      <c r="BJ16" s="396">
        <f t="shared" si="21"/>
        <v>15</v>
      </c>
      <c r="BK16" s="396">
        <f t="shared" si="22"/>
        <v>3</v>
      </c>
      <c r="BL16" s="396">
        <f t="shared" si="23"/>
        <v>0</v>
      </c>
      <c r="BM16" s="375">
        <f t="shared" si="30"/>
        <v>119</v>
      </c>
      <c r="BN16" s="374">
        <f t="shared" si="31"/>
        <v>0</v>
      </c>
      <c r="BO16" s="374">
        <f t="shared" si="32"/>
        <v>18</v>
      </c>
      <c r="BP16" s="376">
        <f t="shared" si="33"/>
        <v>119</v>
      </c>
      <c r="BQ16" s="332"/>
    </row>
    <row r="17" spans="1:69">
      <c r="A17" s="377">
        <v>12</v>
      </c>
      <c r="B17" s="378" t="s">
        <v>499</v>
      </c>
      <c r="C17" s="398" t="s">
        <v>310</v>
      </c>
      <c r="D17" s="524"/>
      <c r="E17" s="379">
        <f t="shared" si="24"/>
        <v>1183</v>
      </c>
      <c r="F17" s="380">
        <f t="shared" si="25"/>
        <v>41.000000000000014</v>
      </c>
      <c r="G17" s="381">
        <v>1142</v>
      </c>
      <c r="H17" s="382">
        <f t="shared" si="0"/>
        <v>22.88</v>
      </c>
      <c r="I17" s="585">
        <f t="shared" si="26"/>
        <v>-140.90909090909099</v>
      </c>
      <c r="J17" s="583">
        <v>4</v>
      </c>
      <c r="K17" s="583"/>
      <c r="L17" s="586">
        <v>12</v>
      </c>
      <c r="M17" s="385">
        <v>11</v>
      </c>
      <c r="N17" s="386">
        <f t="shared" si="27"/>
        <v>1282.909090909091</v>
      </c>
      <c r="O17" s="383">
        <f t="shared" si="28"/>
        <v>131</v>
      </c>
      <c r="P17" s="387">
        <f t="shared" si="29"/>
        <v>128</v>
      </c>
      <c r="Q17" s="388">
        <v>3</v>
      </c>
      <c r="R17" s="389">
        <v>2</v>
      </c>
      <c r="S17" s="390">
        <v>11</v>
      </c>
      <c r="T17" s="391">
        <v>0</v>
      </c>
      <c r="U17" s="392">
        <v>13</v>
      </c>
      <c r="V17" s="393">
        <v>0</v>
      </c>
      <c r="W17" s="390">
        <v>15</v>
      </c>
      <c r="X17" s="393">
        <v>2</v>
      </c>
      <c r="Y17" s="392">
        <v>9</v>
      </c>
      <c r="Z17" s="393">
        <v>2</v>
      </c>
      <c r="AA17" s="392">
        <v>1</v>
      </c>
      <c r="AB17" s="393">
        <v>1</v>
      </c>
      <c r="AC17" s="392">
        <v>5</v>
      </c>
      <c r="AD17" s="391">
        <v>1</v>
      </c>
      <c r="AE17" s="388">
        <v>4</v>
      </c>
      <c r="AF17" s="389">
        <v>0</v>
      </c>
      <c r="AG17" s="394">
        <v>17</v>
      </c>
      <c r="AH17" s="391">
        <v>2</v>
      </c>
      <c r="AI17" s="390">
        <v>16</v>
      </c>
      <c r="AJ17" s="393">
        <v>2</v>
      </c>
      <c r="AK17" s="390">
        <v>6</v>
      </c>
      <c r="AL17" s="393">
        <v>0</v>
      </c>
      <c r="AM17" s="367"/>
      <c r="AN17" s="368">
        <f t="shared" si="1"/>
        <v>12</v>
      </c>
      <c r="AO17" s="367"/>
      <c r="AP17" s="395">
        <f t="shared" si="2"/>
        <v>1513</v>
      </c>
      <c r="AQ17" s="374">
        <f t="shared" si="3"/>
        <v>1216</v>
      </c>
      <c r="AR17" s="396">
        <f t="shared" si="4"/>
        <v>1046</v>
      </c>
      <c r="AS17" s="374">
        <f t="shared" si="5"/>
        <v>1000</v>
      </c>
      <c r="AT17" s="396">
        <f t="shared" si="6"/>
        <v>1337</v>
      </c>
      <c r="AU17" s="396">
        <f t="shared" si="7"/>
        <v>1640</v>
      </c>
      <c r="AV17" s="396">
        <f t="shared" si="8"/>
        <v>1496</v>
      </c>
      <c r="AW17" s="396">
        <f t="shared" si="9"/>
        <v>1500</v>
      </c>
      <c r="AX17" s="374">
        <f t="shared" si="10"/>
        <v>1000</v>
      </c>
      <c r="AY17" s="396">
        <f t="shared" si="11"/>
        <v>1000</v>
      </c>
      <c r="AZ17" s="396">
        <f t="shared" si="12"/>
        <v>1364</v>
      </c>
      <c r="BA17" s="328"/>
      <c r="BB17" s="397">
        <f t="shared" si="13"/>
        <v>15</v>
      </c>
      <c r="BC17" s="396">
        <f t="shared" si="14"/>
        <v>13</v>
      </c>
      <c r="BD17" s="396">
        <f t="shared" si="15"/>
        <v>12</v>
      </c>
      <c r="BE17" s="374">
        <f t="shared" si="16"/>
        <v>6</v>
      </c>
      <c r="BF17" s="396">
        <f t="shared" si="17"/>
        <v>12</v>
      </c>
      <c r="BG17" s="396">
        <f t="shared" si="18"/>
        <v>15</v>
      </c>
      <c r="BH17" s="396">
        <f t="shared" si="19"/>
        <v>14</v>
      </c>
      <c r="BI17" s="396">
        <f t="shared" si="20"/>
        <v>14</v>
      </c>
      <c r="BJ17" s="396">
        <f t="shared" si="21"/>
        <v>3</v>
      </c>
      <c r="BK17" s="396">
        <f t="shared" si="22"/>
        <v>9</v>
      </c>
      <c r="BL17" s="396">
        <f t="shared" si="23"/>
        <v>18</v>
      </c>
      <c r="BM17" s="375">
        <f t="shared" si="30"/>
        <v>131</v>
      </c>
      <c r="BN17" s="374">
        <f t="shared" si="31"/>
        <v>3</v>
      </c>
      <c r="BO17" s="374">
        <f t="shared" si="32"/>
        <v>18</v>
      </c>
      <c r="BP17" s="376">
        <f t="shared" si="33"/>
        <v>128</v>
      </c>
      <c r="BQ17" s="332"/>
    </row>
    <row r="18" spans="1:69">
      <c r="A18" s="377">
        <v>13</v>
      </c>
      <c r="B18" s="378" t="s">
        <v>500</v>
      </c>
      <c r="C18" s="398" t="s">
        <v>501</v>
      </c>
      <c r="D18" s="381"/>
      <c r="E18" s="379">
        <f t="shared" si="24"/>
        <v>1095.9000000000001</v>
      </c>
      <c r="F18" s="380">
        <f t="shared" si="25"/>
        <v>49.899999999999984</v>
      </c>
      <c r="G18" s="381">
        <v>1046</v>
      </c>
      <c r="H18" s="382">
        <f t="shared" si="0"/>
        <v>0</v>
      </c>
      <c r="I18" s="585">
        <f t="shared" si="26"/>
        <v>-181.36363636363626</v>
      </c>
      <c r="J18" s="583"/>
      <c r="K18" s="583">
        <v>7</v>
      </c>
      <c r="L18" s="586">
        <v>12</v>
      </c>
      <c r="M18" s="385">
        <v>11</v>
      </c>
      <c r="N18" s="386">
        <f t="shared" si="27"/>
        <v>1227.3636363636363</v>
      </c>
      <c r="O18" s="383">
        <f t="shared" si="28"/>
        <v>102</v>
      </c>
      <c r="P18" s="387">
        <f t="shared" si="29"/>
        <v>102</v>
      </c>
      <c r="Q18" s="388">
        <v>4</v>
      </c>
      <c r="R18" s="389">
        <v>0</v>
      </c>
      <c r="S18" s="390">
        <v>18</v>
      </c>
      <c r="T18" s="391">
        <v>2</v>
      </c>
      <c r="U18" s="392">
        <v>12</v>
      </c>
      <c r="V18" s="393">
        <v>2</v>
      </c>
      <c r="W18" s="390">
        <v>8</v>
      </c>
      <c r="X18" s="393">
        <v>1</v>
      </c>
      <c r="Y18" s="392">
        <v>2</v>
      </c>
      <c r="Z18" s="393">
        <v>0</v>
      </c>
      <c r="AA18" s="392">
        <v>5</v>
      </c>
      <c r="AB18" s="393">
        <v>0</v>
      </c>
      <c r="AC18" s="392">
        <v>17</v>
      </c>
      <c r="AD18" s="391">
        <v>2</v>
      </c>
      <c r="AE18" s="388">
        <v>7</v>
      </c>
      <c r="AF18" s="389">
        <v>1</v>
      </c>
      <c r="AG18" s="394">
        <v>14</v>
      </c>
      <c r="AH18" s="391">
        <v>0</v>
      </c>
      <c r="AI18" s="390">
        <v>15</v>
      </c>
      <c r="AJ18" s="393">
        <v>2</v>
      </c>
      <c r="AK18" s="390">
        <v>16</v>
      </c>
      <c r="AL18" s="393">
        <v>2</v>
      </c>
      <c r="AM18" s="367"/>
      <c r="AN18" s="368">
        <f t="shared" si="1"/>
        <v>12</v>
      </c>
      <c r="AO18" s="367"/>
      <c r="AP18" s="395">
        <f t="shared" si="2"/>
        <v>1500</v>
      </c>
      <c r="AQ18" s="374">
        <f t="shared" si="3"/>
        <v>1000</v>
      </c>
      <c r="AR18" s="396">
        <f t="shared" si="4"/>
        <v>1142</v>
      </c>
      <c r="AS18" s="374">
        <f t="shared" si="5"/>
        <v>1343</v>
      </c>
      <c r="AT18" s="396">
        <f t="shared" si="6"/>
        <v>1634</v>
      </c>
      <c r="AU18" s="396">
        <f t="shared" si="7"/>
        <v>1496</v>
      </c>
      <c r="AV18" s="396">
        <f t="shared" si="8"/>
        <v>1000</v>
      </c>
      <c r="AW18" s="396">
        <f t="shared" si="9"/>
        <v>1353</v>
      </c>
      <c r="AX18" s="374">
        <f t="shared" si="10"/>
        <v>1033</v>
      </c>
      <c r="AY18" s="396">
        <f t="shared" si="11"/>
        <v>1000</v>
      </c>
      <c r="AZ18" s="396">
        <f t="shared" si="12"/>
        <v>1000</v>
      </c>
      <c r="BA18" s="328"/>
      <c r="BB18" s="397">
        <f t="shared" si="13"/>
        <v>14</v>
      </c>
      <c r="BC18" s="396">
        <f t="shared" si="14"/>
        <v>0</v>
      </c>
      <c r="BD18" s="396">
        <f t="shared" si="15"/>
        <v>12</v>
      </c>
      <c r="BE18" s="374">
        <f t="shared" si="16"/>
        <v>13</v>
      </c>
      <c r="BF18" s="396">
        <f t="shared" si="17"/>
        <v>12</v>
      </c>
      <c r="BG18" s="396">
        <f t="shared" si="18"/>
        <v>14</v>
      </c>
      <c r="BH18" s="396">
        <f t="shared" si="19"/>
        <v>3</v>
      </c>
      <c r="BI18" s="396">
        <f t="shared" si="20"/>
        <v>13</v>
      </c>
      <c r="BJ18" s="396">
        <f t="shared" si="21"/>
        <v>6</v>
      </c>
      <c r="BK18" s="396">
        <f t="shared" si="22"/>
        <v>6</v>
      </c>
      <c r="BL18" s="396">
        <f t="shared" si="23"/>
        <v>9</v>
      </c>
      <c r="BM18" s="375">
        <f t="shared" si="30"/>
        <v>102</v>
      </c>
      <c r="BN18" s="374">
        <f t="shared" si="31"/>
        <v>0</v>
      </c>
      <c r="BO18" s="374">
        <f t="shared" si="32"/>
        <v>14</v>
      </c>
      <c r="BP18" s="376">
        <f t="shared" si="33"/>
        <v>102</v>
      </c>
      <c r="BQ18" s="332"/>
    </row>
    <row r="19" spans="1:69">
      <c r="A19" s="377">
        <v>14</v>
      </c>
      <c r="B19" s="378" t="s">
        <v>502</v>
      </c>
      <c r="C19" s="398" t="s">
        <v>503</v>
      </c>
      <c r="D19" s="381"/>
      <c r="E19" s="379">
        <f t="shared" si="24"/>
        <v>1033</v>
      </c>
      <c r="F19" s="380">
        <f t="shared" si="25"/>
        <v>0</v>
      </c>
      <c r="G19" s="381">
        <v>1033</v>
      </c>
      <c r="H19" s="382">
        <f t="shared" si="0"/>
        <v>20.239999999999998</v>
      </c>
      <c r="I19" s="585">
        <f t="shared" si="26"/>
        <v>-176.4545454545455</v>
      </c>
      <c r="J19" s="583">
        <v>7</v>
      </c>
      <c r="K19" s="583"/>
      <c r="L19" s="586">
        <v>6</v>
      </c>
      <c r="M19" s="385">
        <v>11</v>
      </c>
      <c r="N19" s="386">
        <f t="shared" si="27"/>
        <v>1209.4545454545455</v>
      </c>
      <c r="O19" s="383">
        <f t="shared" si="28"/>
        <v>110</v>
      </c>
      <c r="P19" s="387">
        <f t="shared" si="29"/>
        <v>110</v>
      </c>
      <c r="Q19" s="388">
        <v>5</v>
      </c>
      <c r="R19" s="389">
        <v>0</v>
      </c>
      <c r="S19" s="390">
        <v>17</v>
      </c>
      <c r="T19" s="391">
        <v>2</v>
      </c>
      <c r="U19" s="392">
        <v>3</v>
      </c>
      <c r="V19" s="393">
        <v>0</v>
      </c>
      <c r="W19" s="390">
        <v>16</v>
      </c>
      <c r="X19" s="393">
        <v>0</v>
      </c>
      <c r="Y19" s="392">
        <v>18</v>
      </c>
      <c r="Z19" s="393">
        <v>2</v>
      </c>
      <c r="AA19" s="392">
        <v>11</v>
      </c>
      <c r="AB19" s="393">
        <v>0</v>
      </c>
      <c r="AC19" s="392">
        <v>15</v>
      </c>
      <c r="AD19" s="391">
        <v>0</v>
      </c>
      <c r="AE19" s="388">
        <v>9</v>
      </c>
      <c r="AF19" s="389">
        <v>0</v>
      </c>
      <c r="AG19" s="394">
        <v>13</v>
      </c>
      <c r="AH19" s="391">
        <v>2</v>
      </c>
      <c r="AI19" s="390">
        <v>8</v>
      </c>
      <c r="AJ19" s="393">
        <v>0</v>
      </c>
      <c r="AK19" s="390">
        <v>7</v>
      </c>
      <c r="AL19" s="393">
        <v>0</v>
      </c>
      <c r="AM19" s="367"/>
      <c r="AN19" s="368">
        <f t="shared" si="1"/>
        <v>6</v>
      </c>
      <c r="AO19" s="367"/>
      <c r="AP19" s="395">
        <f t="shared" si="2"/>
        <v>1496</v>
      </c>
      <c r="AQ19" s="374">
        <f t="shared" si="3"/>
        <v>1000</v>
      </c>
      <c r="AR19" s="396">
        <f t="shared" si="4"/>
        <v>1513</v>
      </c>
      <c r="AS19" s="374">
        <f t="shared" si="5"/>
        <v>1000</v>
      </c>
      <c r="AT19" s="396">
        <f t="shared" si="6"/>
        <v>1000</v>
      </c>
      <c r="AU19" s="396">
        <f t="shared" si="7"/>
        <v>1216</v>
      </c>
      <c r="AV19" s="396">
        <f t="shared" si="8"/>
        <v>1000</v>
      </c>
      <c r="AW19" s="396">
        <f t="shared" si="9"/>
        <v>1337</v>
      </c>
      <c r="AX19" s="374">
        <f t="shared" si="10"/>
        <v>1046</v>
      </c>
      <c r="AY19" s="396">
        <f t="shared" si="11"/>
        <v>1343</v>
      </c>
      <c r="AZ19" s="396">
        <f t="shared" si="12"/>
        <v>1353</v>
      </c>
      <c r="BA19" s="328"/>
      <c r="BB19" s="397">
        <f t="shared" si="13"/>
        <v>14</v>
      </c>
      <c r="BC19" s="396">
        <f t="shared" si="14"/>
        <v>3</v>
      </c>
      <c r="BD19" s="396">
        <f t="shared" si="15"/>
        <v>15</v>
      </c>
      <c r="BE19" s="374">
        <f t="shared" si="16"/>
        <v>9</v>
      </c>
      <c r="BF19" s="396">
        <f t="shared" si="17"/>
        <v>0</v>
      </c>
      <c r="BG19" s="396">
        <f t="shared" si="18"/>
        <v>13</v>
      </c>
      <c r="BH19" s="396">
        <f t="shared" si="19"/>
        <v>6</v>
      </c>
      <c r="BI19" s="396">
        <f t="shared" si="20"/>
        <v>12</v>
      </c>
      <c r="BJ19" s="396">
        <f t="shared" si="21"/>
        <v>12</v>
      </c>
      <c r="BK19" s="396">
        <f t="shared" si="22"/>
        <v>13</v>
      </c>
      <c r="BL19" s="396">
        <f t="shared" si="23"/>
        <v>13</v>
      </c>
      <c r="BM19" s="375">
        <f t="shared" si="30"/>
        <v>110</v>
      </c>
      <c r="BN19" s="374">
        <f t="shared" si="31"/>
        <v>0</v>
      </c>
      <c r="BO19" s="374">
        <f t="shared" si="32"/>
        <v>15</v>
      </c>
      <c r="BP19" s="376">
        <f t="shared" si="33"/>
        <v>110</v>
      </c>
      <c r="BQ19" s="332"/>
    </row>
    <row r="20" spans="1:69">
      <c r="A20" s="377">
        <v>15</v>
      </c>
      <c r="B20" s="378" t="s">
        <v>504</v>
      </c>
      <c r="C20" s="398" t="s">
        <v>503</v>
      </c>
      <c r="D20" s="381"/>
      <c r="E20" s="379">
        <f t="shared" si="24"/>
        <v>1000</v>
      </c>
      <c r="F20" s="380">
        <f t="shared" si="25"/>
        <v>0</v>
      </c>
      <c r="G20" s="381">
        <v>1000</v>
      </c>
      <c r="H20" s="382">
        <f t="shared" si="0"/>
        <v>19.36</v>
      </c>
      <c r="I20" s="585">
        <f t="shared" si="26"/>
        <v>-190.27272727272725</v>
      </c>
      <c r="J20" s="583">
        <v>8</v>
      </c>
      <c r="K20" s="583"/>
      <c r="L20" s="586">
        <v>6</v>
      </c>
      <c r="M20" s="385">
        <v>11</v>
      </c>
      <c r="N20" s="386">
        <f t="shared" si="27"/>
        <v>1190.2727272727273</v>
      </c>
      <c r="O20" s="383">
        <f t="shared" si="28"/>
        <v>110</v>
      </c>
      <c r="P20" s="387">
        <f t="shared" si="29"/>
        <v>110</v>
      </c>
      <c r="Q20" s="388">
        <v>6</v>
      </c>
      <c r="R20" s="389">
        <v>0</v>
      </c>
      <c r="S20" s="390">
        <v>10</v>
      </c>
      <c r="T20" s="391">
        <v>0</v>
      </c>
      <c r="U20" s="392">
        <v>18</v>
      </c>
      <c r="V20" s="393">
        <v>2</v>
      </c>
      <c r="W20" s="390">
        <v>12</v>
      </c>
      <c r="X20" s="393">
        <v>0</v>
      </c>
      <c r="Y20" s="392">
        <v>17</v>
      </c>
      <c r="Z20" s="393">
        <v>2</v>
      </c>
      <c r="AA20" s="392">
        <v>4</v>
      </c>
      <c r="AB20" s="393">
        <v>0</v>
      </c>
      <c r="AC20" s="392">
        <v>14</v>
      </c>
      <c r="AD20" s="391">
        <v>2</v>
      </c>
      <c r="AE20" s="388">
        <v>16</v>
      </c>
      <c r="AF20" s="389">
        <v>0</v>
      </c>
      <c r="AG20" s="394">
        <v>9</v>
      </c>
      <c r="AH20" s="391">
        <v>0</v>
      </c>
      <c r="AI20" s="390">
        <v>13</v>
      </c>
      <c r="AJ20" s="393">
        <v>0</v>
      </c>
      <c r="AK20" s="390">
        <v>8</v>
      </c>
      <c r="AL20" s="393">
        <v>0</v>
      </c>
      <c r="AM20" s="367"/>
      <c r="AN20" s="368">
        <f t="shared" si="1"/>
        <v>6</v>
      </c>
      <c r="AO20" s="367"/>
      <c r="AP20" s="395">
        <f t="shared" si="2"/>
        <v>1364</v>
      </c>
      <c r="AQ20" s="374">
        <f t="shared" si="3"/>
        <v>1328</v>
      </c>
      <c r="AR20" s="396">
        <f t="shared" si="4"/>
        <v>1000</v>
      </c>
      <c r="AS20" s="374">
        <f t="shared" si="5"/>
        <v>1142</v>
      </c>
      <c r="AT20" s="396">
        <f t="shared" si="6"/>
        <v>1000</v>
      </c>
      <c r="AU20" s="396">
        <f t="shared" si="7"/>
        <v>1500</v>
      </c>
      <c r="AV20" s="396">
        <f t="shared" si="8"/>
        <v>1033</v>
      </c>
      <c r="AW20" s="396">
        <f t="shared" si="9"/>
        <v>1000</v>
      </c>
      <c r="AX20" s="374">
        <f t="shared" si="10"/>
        <v>1337</v>
      </c>
      <c r="AY20" s="396">
        <f t="shared" si="11"/>
        <v>1046</v>
      </c>
      <c r="AZ20" s="396">
        <f t="shared" si="12"/>
        <v>1343</v>
      </c>
      <c r="BA20" s="328"/>
      <c r="BB20" s="397">
        <f t="shared" si="13"/>
        <v>18</v>
      </c>
      <c r="BC20" s="396">
        <f t="shared" si="14"/>
        <v>11</v>
      </c>
      <c r="BD20" s="396">
        <f t="shared" si="15"/>
        <v>0</v>
      </c>
      <c r="BE20" s="374">
        <f t="shared" si="16"/>
        <v>12</v>
      </c>
      <c r="BF20" s="396">
        <f t="shared" si="17"/>
        <v>3</v>
      </c>
      <c r="BG20" s="396">
        <f t="shared" si="18"/>
        <v>14</v>
      </c>
      <c r="BH20" s="396">
        <f t="shared" si="19"/>
        <v>6</v>
      </c>
      <c r="BI20" s="396">
        <f t="shared" si="20"/>
        <v>9</v>
      </c>
      <c r="BJ20" s="396">
        <f t="shared" si="21"/>
        <v>12</v>
      </c>
      <c r="BK20" s="396">
        <f t="shared" si="22"/>
        <v>12</v>
      </c>
      <c r="BL20" s="396">
        <f t="shared" si="23"/>
        <v>13</v>
      </c>
      <c r="BM20" s="375">
        <f t="shared" si="30"/>
        <v>110</v>
      </c>
      <c r="BN20" s="374">
        <f t="shared" si="31"/>
        <v>0</v>
      </c>
      <c r="BO20" s="374">
        <f t="shared" si="32"/>
        <v>18</v>
      </c>
      <c r="BP20" s="376">
        <f t="shared" si="33"/>
        <v>110</v>
      </c>
      <c r="BQ20" s="332"/>
    </row>
    <row r="21" spans="1:69">
      <c r="A21" s="377">
        <v>16</v>
      </c>
      <c r="B21" s="378" t="s">
        <v>505</v>
      </c>
      <c r="C21" s="398" t="s">
        <v>223</v>
      </c>
      <c r="D21" s="381"/>
      <c r="E21" s="379">
        <f t="shared" si="24"/>
        <v>1027.72</v>
      </c>
      <c r="F21" s="380">
        <f t="shared" si="25"/>
        <v>27.72000000000002</v>
      </c>
      <c r="G21" s="381">
        <v>1000</v>
      </c>
      <c r="H21" s="382">
        <f t="shared" si="0"/>
        <v>0</v>
      </c>
      <c r="I21" s="585">
        <f t="shared" si="26"/>
        <v>-216.90909090909099</v>
      </c>
      <c r="J21" s="583"/>
      <c r="K21" s="583">
        <v>8</v>
      </c>
      <c r="L21" s="586">
        <v>9</v>
      </c>
      <c r="M21" s="385">
        <v>11</v>
      </c>
      <c r="N21" s="386">
        <f t="shared" si="27"/>
        <v>1216.909090909091</v>
      </c>
      <c r="O21" s="383">
        <f t="shared" si="28"/>
        <v>102</v>
      </c>
      <c r="P21" s="387">
        <f t="shared" si="29"/>
        <v>102</v>
      </c>
      <c r="Q21" s="388">
        <v>7</v>
      </c>
      <c r="R21" s="389">
        <v>0</v>
      </c>
      <c r="S21" s="390">
        <v>3</v>
      </c>
      <c r="T21" s="391">
        <v>0</v>
      </c>
      <c r="U21" s="392">
        <v>17</v>
      </c>
      <c r="V21" s="393">
        <v>2</v>
      </c>
      <c r="W21" s="390">
        <v>14</v>
      </c>
      <c r="X21" s="393">
        <v>2</v>
      </c>
      <c r="Y21" s="392">
        <v>10</v>
      </c>
      <c r="Z21" s="393">
        <v>0</v>
      </c>
      <c r="AA21" s="392">
        <v>18</v>
      </c>
      <c r="AB21" s="393">
        <v>2</v>
      </c>
      <c r="AC21" s="392">
        <v>9</v>
      </c>
      <c r="AD21" s="391">
        <v>0</v>
      </c>
      <c r="AE21" s="388">
        <v>15</v>
      </c>
      <c r="AF21" s="389">
        <v>2</v>
      </c>
      <c r="AG21" s="394">
        <v>2</v>
      </c>
      <c r="AH21" s="391">
        <v>1</v>
      </c>
      <c r="AI21" s="390">
        <v>12</v>
      </c>
      <c r="AJ21" s="393">
        <v>0</v>
      </c>
      <c r="AK21" s="390">
        <v>13</v>
      </c>
      <c r="AL21" s="393">
        <v>0</v>
      </c>
      <c r="AM21" s="367"/>
      <c r="AN21" s="368">
        <f t="shared" si="1"/>
        <v>9</v>
      </c>
      <c r="AO21" s="367"/>
      <c r="AP21" s="395">
        <f t="shared" si="2"/>
        <v>1353</v>
      </c>
      <c r="AQ21" s="374">
        <f t="shared" si="3"/>
        <v>1513</v>
      </c>
      <c r="AR21" s="396">
        <f t="shared" si="4"/>
        <v>1000</v>
      </c>
      <c r="AS21" s="374">
        <f t="shared" si="5"/>
        <v>1033</v>
      </c>
      <c r="AT21" s="396">
        <f t="shared" si="6"/>
        <v>1328</v>
      </c>
      <c r="AU21" s="396">
        <f t="shared" si="7"/>
        <v>1000</v>
      </c>
      <c r="AV21" s="396">
        <f t="shared" si="8"/>
        <v>1337</v>
      </c>
      <c r="AW21" s="396">
        <f t="shared" si="9"/>
        <v>1000</v>
      </c>
      <c r="AX21" s="374">
        <f t="shared" si="10"/>
        <v>1634</v>
      </c>
      <c r="AY21" s="396">
        <f t="shared" si="11"/>
        <v>1142</v>
      </c>
      <c r="AZ21" s="396">
        <f t="shared" si="12"/>
        <v>1046</v>
      </c>
      <c r="BA21" s="328"/>
      <c r="BB21" s="397">
        <f t="shared" si="13"/>
        <v>13</v>
      </c>
      <c r="BC21" s="396">
        <f t="shared" si="14"/>
        <v>15</v>
      </c>
      <c r="BD21" s="396">
        <f t="shared" si="15"/>
        <v>3</v>
      </c>
      <c r="BE21" s="374">
        <f t="shared" si="16"/>
        <v>6</v>
      </c>
      <c r="BF21" s="396">
        <f t="shared" si="17"/>
        <v>11</v>
      </c>
      <c r="BG21" s="396">
        <f t="shared" si="18"/>
        <v>0</v>
      </c>
      <c r="BH21" s="396">
        <f t="shared" si="19"/>
        <v>12</v>
      </c>
      <c r="BI21" s="396">
        <f t="shared" si="20"/>
        <v>6</v>
      </c>
      <c r="BJ21" s="396">
        <f t="shared" si="21"/>
        <v>12</v>
      </c>
      <c r="BK21" s="396">
        <f t="shared" si="22"/>
        <v>12</v>
      </c>
      <c r="BL21" s="396">
        <f t="shared" si="23"/>
        <v>12</v>
      </c>
      <c r="BM21" s="375">
        <f t="shared" si="30"/>
        <v>102</v>
      </c>
      <c r="BN21" s="374">
        <f t="shared" si="31"/>
        <v>0</v>
      </c>
      <c r="BO21" s="374">
        <f t="shared" si="32"/>
        <v>15</v>
      </c>
      <c r="BP21" s="376">
        <f t="shared" si="33"/>
        <v>102</v>
      </c>
      <c r="BQ21" s="332"/>
    </row>
    <row r="22" spans="1:69">
      <c r="A22" s="377">
        <v>17</v>
      </c>
      <c r="B22" s="378" t="s">
        <v>506</v>
      </c>
      <c r="C22" s="398" t="s">
        <v>167</v>
      </c>
      <c r="D22" s="381"/>
      <c r="E22" s="379">
        <f t="shared" si="24"/>
        <v>1000</v>
      </c>
      <c r="F22" s="380">
        <f t="shared" si="25"/>
        <v>0</v>
      </c>
      <c r="G22" s="401">
        <v>1000</v>
      </c>
      <c r="H22" s="382">
        <f t="shared" si="0"/>
        <v>18.48</v>
      </c>
      <c r="I22" s="585">
        <f t="shared" si="26"/>
        <v>-189</v>
      </c>
      <c r="J22" s="583">
        <v>9</v>
      </c>
      <c r="K22" s="583"/>
      <c r="L22" s="586">
        <v>3</v>
      </c>
      <c r="M22" s="385">
        <v>11</v>
      </c>
      <c r="N22" s="386">
        <f t="shared" si="27"/>
        <v>1189</v>
      </c>
      <c r="O22" s="383">
        <f t="shared" si="28"/>
        <v>106</v>
      </c>
      <c r="P22" s="387">
        <f t="shared" si="29"/>
        <v>106</v>
      </c>
      <c r="Q22" s="388">
        <v>8</v>
      </c>
      <c r="R22" s="389">
        <v>0</v>
      </c>
      <c r="S22" s="390">
        <v>14</v>
      </c>
      <c r="T22" s="391">
        <v>0</v>
      </c>
      <c r="U22" s="392">
        <v>16</v>
      </c>
      <c r="V22" s="393">
        <v>0</v>
      </c>
      <c r="W22" s="390">
        <v>18</v>
      </c>
      <c r="X22" s="393">
        <v>2</v>
      </c>
      <c r="Y22" s="392">
        <v>15</v>
      </c>
      <c r="Z22" s="393">
        <v>0</v>
      </c>
      <c r="AA22" s="392">
        <v>9</v>
      </c>
      <c r="AB22" s="393">
        <v>0</v>
      </c>
      <c r="AC22" s="392">
        <v>13</v>
      </c>
      <c r="AD22" s="391">
        <v>0</v>
      </c>
      <c r="AE22" s="388">
        <v>10</v>
      </c>
      <c r="AF22" s="389">
        <v>0</v>
      </c>
      <c r="AG22" s="394">
        <v>12</v>
      </c>
      <c r="AH22" s="391">
        <v>0</v>
      </c>
      <c r="AI22" s="390">
        <v>11</v>
      </c>
      <c r="AJ22" s="393">
        <v>1</v>
      </c>
      <c r="AK22" s="390">
        <v>2</v>
      </c>
      <c r="AL22" s="393">
        <v>0</v>
      </c>
      <c r="AM22" s="367"/>
      <c r="AN22" s="368">
        <f t="shared" si="1"/>
        <v>3</v>
      </c>
      <c r="AO22" s="367"/>
      <c r="AP22" s="395">
        <f t="shared" si="2"/>
        <v>1343</v>
      </c>
      <c r="AQ22" s="374">
        <f t="shared" si="3"/>
        <v>1033</v>
      </c>
      <c r="AR22" s="396">
        <f t="shared" si="4"/>
        <v>1000</v>
      </c>
      <c r="AS22" s="374">
        <f t="shared" si="5"/>
        <v>1000</v>
      </c>
      <c r="AT22" s="396">
        <f t="shared" si="6"/>
        <v>1000</v>
      </c>
      <c r="AU22" s="396">
        <f t="shared" si="7"/>
        <v>1337</v>
      </c>
      <c r="AV22" s="396">
        <f t="shared" si="8"/>
        <v>1046</v>
      </c>
      <c r="AW22" s="396">
        <f t="shared" si="9"/>
        <v>1328</v>
      </c>
      <c r="AX22" s="374">
        <f t="shared" si="10"/>
        <v>1142</v>
      </c>
      <c r="AY22" s="396">
        <f t="shared" si="11"/>
        <v>1216</v>
      </c>
      <c r="AZ22" s="396">
        <f t="shared" si="12"/>
        <v>1634</v>
      </c>
      <c r="BA22" s="328"/>
      <c r="BB22" s="397">
        <f t="shared" si="13"/>
        <v>13</v>
      </c>
      <c r="BC22" s="396">
        <f t="shared" si="14"/>
        <v>6</v>
      </c>
      <c r="BD22" s="396">
        <f t="shared" si="15"/>
        <v>9</v>
      </c>
      <c r="BE22" s="374">
        <f t="shared" si="16"/>
        <v>0</v>
      </c>
      <c r="BF22" s="396">
        <f t="shared" si="17"/>
        <v>6</v>
      </c>
      <c r="BG22" s="396">
        <f t="shared" si="18"/>
        <v>12</v>
      </c>
      <c r="BH22" s="396">
        <f t="shared" si="19"/>
        <v>12</v>
      </c>
      <c r="BI22" s="396">
        <f t="shared" si="20"/>
        <v>11</v>
      </c>
      <c r="BJ22" s="396">
        <f t="shared" si="21"/>
        <v>12</v>
      </c>
      <c r="BK22" s="396">
        <f t="shared" si="22"/>
        <v>13</v>
      </c>
      <c r="BL22" s="396">
        <f t="shared" si="23"/>
        <v>12</v>
      </c>
      <c r="BM22" s="375">
        <f t="shared" si="30"/>
        <v>106</v>
      </c>
      <c r="BN22" s="374">
        <f t="shared" si="31"/>
        <v>0</v>
      </c>
      <c r="BO22" s="374">
        <f t="shared" si="32"/>
        <v>13</v>
      </c>
      <c r="BP22" s="376">
        <f t="shared" si="33"/>
        <v>106</v>
      </c>
      <c r="BQ22" s="332"/>
    </row>
    <row r="23" spans="1:69">
      <c r="A23" s="377">
        <v>18</v>
      </c>
      <c r="B23" s="378" t="s">
        <v>507</v>
      </c>
      <c r="C23" s="398" t="s">
        <v>501</v>
      </c>
      <c r="D23" s="381"/>
      <c r="E23" s="379">
        <f t="shared" si="24"/>
        <v>1000</v>
      </c>
      <c r="F23" s="380">
        <f t="shared" si="25"/>
        <v>0</v>
      </c>
      <c r="G23" s="381">
        <v>1000</v>
      </c>
      <c r="H23" s="382">
        <f t="shared" si="0"/>
        <v>17.600000000000001</v>
      </c>
      <c r="I23" s="585">
        <f t="shared" si="26"/>
        <v>-211.27272727272725</v>
      </c>
      <c r="J23" s="583">
        <v>10</v>
      </c>
      <c r="K23" s="583"/>
      <c r="L23" s="586">
        <v>0</v>
      </c>
      <c r="M23" s="385">
        <v>11</v>
      </c>
      <c r="N23" s="386">
        <f t="shared" si="27"/>
        <v>1211.2727272727273</v>
      </c>
      <c r="O23" s="383">
        <f t="shared" si="28"/>
        <v>115</v>
      </c>
      <c r="P23" s="387">
        <f t="shared" si="29"/>
        <v>112</v>
      </c>
      <c r="Q23" s="388">
        <v>9</v>
      </c>
      <c r="R23" s="389">
        <v>0</v>
      </c>
      <c r="S23" s="390">
        <v>13</v>
      </c>
      <c r="T23" s="391">
        <v>0</v>
      </c>
      <c r="U23" s="392">
        <v>15</v>
      </c>
      <c r="V23" s="393">
        <v>0</v>
      </c>
      <c r="W23" s="390">
        <v>17</v>
      </c>
      <c r="X23" s="393">
        <v>0</v>
      </c>
      <c r="Y23" s="392">
        <v>14</v>
      </c>
      <c r="Z23" s="393">
        <v>0</v>
      </c>
      <c r="AA23" s="392">
        <v>16</v>
      </c>
      <c r="AB23" s="393">
        <v>0</v>
      </c>
      <c r="AC23" s="392">
        <v>4</v>
      </c>
      <c r="AD23" s="391">
        <v>0</v>
      </c>
      <c r="AE23" s="388">
        <v>8</v>
      </c>
      <c r="AF23" s="389">
        <v>0</v>
      </c>
      <c r="AG23" s="394">
        <v>5</v>
      </c>
      <c r="AH23" s="391">
        <v>0</v>
      </c>
      <c r="AI23" s="390">
        <v>7</v>
      </c>
      <c r="AJ23" s="393">
        <v>0</v>
      </c>
      <c r="AK23" s="390">
        <v>11</v>
      </c>
      <c r="AL23" s="393">
        <v>0</v>
      </c>
      <c r="AM23" s="367"/>
      <c r="AN23" s="368">
        <f t="shared" si="1"/>
        <v>0</v>
      </c>
      <c r="AO23" s="367"/>
      <c r="AP23" s="395">
        <f t="shared" si="2"/>
        <v>1337</v>
      </c>
      <c r="AQ23" s="374">
        <f t="shared" si="3"/>
        <v>1046</v>
      </c>
      <c r="AR23" s="396">
        <f t="shared" si="4"/>
        <v>1000</v>
      </c>
      <c r="AS23" s="374">
        <f t="shared" si="5"/>
        <v>1000</v>
      </c>
      <c r="AT23" s="396">
        <f t="shared" si="6"/>
        <v>1033</v>
      </c>
      <c r="AU23" s="396">
        <f t="shared" si="7"/>
        <v>1000</v>
      </c>
      <c r="AV23" s="396">
        <f t="shared" si="8"/>
        <v>1500</v>
      </c>
      <c r="AW23" s="396">
        <f t="shared" si="9"/>
        <v>1343</v>
      </c>
      <c r="AX23" s="374">
        <f t="shared" si="10"/>
        <v>1496</v>
      </c>
      <c r="AY23" s="396">
        <f t="shared" si="11"/>
        <v>1353</v>
      </c>
      <c r="AZ23" s="396">
        <f t="shared" si="12"/>
        <v>1216</v>
      </c>
      <c r="BA23" s="328"/>
      <c r="BB23" s="397">
        <f t="shared" si="13"/>
        <v>12</v>
      </c>
      <c r="BC23" s="396">
        <f t="shared" si="14"/>
        <v>12</v>
      </c>
      <c r="BD23" s="396">
        <f t="shared" si="15"/>
        <v>6</v>
      </c>
      <c r="BE23" s="374">
        <f t="shared" si="16"/>
        <v>3</v>
      </c>
      <c r="BF23" s="396">
        <f t="shared" si="17"/>
        <v>6</v>
      </c>
      <c r="BG23" s="396">
        <f t="shared" si="18"/>
        <v>9</v>
      </c>
      <c r="BH23" s="396">
        <f t="shared" si="19"/>
        <v>14</v>
      </c>
      <c r="BI23" s="396">
        <f t="shared" si="20"/>
        <v>13</v>
      </c>
      <c r="BJ23" s="396">
        <f t="shared" si="21"/>
        <v>14</v>
      </c>
      <c r="BK23" s="396">
        <f t="shared" si="22"/>
        <v>13</v>
      </c>
      <c r="BL23" s="396">
        <f t="shared" si="23"/>
        <v>13</v>
      </c>
      <c r="BM23" s="375">
        <f t="shared" si="30"/>
        <v>115</v>
      </c>
      <c r="BN23" s="374">
        <f t="shared" si="31"/>
        <v>3</v>
      </c>
      <c r="BO23" s="374">
        <f t="shared" si="32"/>
        <v>14</v>
      </c>
      <c r="BP23" s="376">
        <f t="shared" si="33"/>
        <v>112</v>
      </c>
      <c r="BQ23" s="332"/>
    </row>
    <row r="24" spans="1:69" ht="20.25" customHeight="1">
      <c r="A24" s="403">
        <f>COUNTIF(A6:A23,"&lt;201")</f>
        <v>18</v>
      </c>
      <c r="B24" s="404"/>
      <c r="C24" s="405"/>
      <c r="D24" s="405"/>
      <c r="E24" s="405"/>
      <c r="F24" s="406"/>
      <c r="G24" s="407"/>
      <c r="H24" s="408"/>
      <c r="I24" s="408"/>
      <c r="J24" s="408"/>
      <c r="K24" s="408"/>
      <c r="L24" s="412"/>
      <c r="M24" s="408"/>
      <c r="N24" s="408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5"/>
      <c r="AA24" s="405"/>
      <c r="AB24" s="405"/>
      <c r="AC24" s="405"/>
      <c r="AD24" s="405"/>
      <c r="AE24" s="405"/>
      <c r="AF24" s="405"/>
      <c r="AG24" s="409"/>
      <c r="AH24" s="405"/>
      <c r="AI24" s="405"/>
      <c r="AJ24" s="405"/>
      <c r="AK24" s="405"/>
      <c r="AL24" s="405"/>
      <c r="AM24" s="405"/>
      <c r="AN24" s="405"/>
      <c r="AO24" s="405"/>
      <c r="AP24" s="410"/>
      <c r="AQ24" s="411"/>
      <c r="AR24" s="411"/>
      <c r="AS24" s="410"/>
      <c r="AT24" s="410"/>
      <c r="AU24" s="410"/>
      <c r="AV24" s="410"/>
      <c r="AW24" s="410"/>
      <c r="AX24" s="410"/>
      <c r="AY24" s="410"/>
      <c r="AZ24" s="411"/>
      <c r="BA24" s="328"/>
      <c r="BB24" s="328"/>
      <c r="BC24" s="328"/>
      <c r="BD24" s="328"/>
      <c r="BE24" s="328"/>
      <c r="BF24" s="411"/>
      <c r="BG24" s="410"/>
      <c r="BH24" s="411"/>
      <c r="BI24" s="411"/>
      <c r="BJ24" s="411"/>
      <c r="BK24" s="411"/>
      <c r="BL24" s="411"/>
      <c r="BM24" s="411"/>
      <c r="BN24" s="410"/>
      <c r="BO24" s="411"/>
      <c r="BP24" s="328"/>
      <c r="BQ24" s="332"/>
    </row>
    <row r="25" spans="1:69" ht="18" customHeight="1">
      <c r="A25" s="413"/>
      <c r="B25" s="414"/>
      <c r="C25" s="405"/>
      <c r="D25" s="405"/>
      <c r="E25" s="405"/>
      <c r="F25" s="415"/>
      <c r="G25" s="407"/>
      <c r="H25" s="408"/>
      <c r="I25" s="408"/>
      <c r="J25" s="408"/>
      <c r="K25" s="408"/>
      <c r="L25" s="412"/>
      <c r="M25" s="408"/>
      <c r="N25" s="408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5"/>
      <c r="AJ25" s="405"/>
      <c r="AK25" s="405"/>
      <c r="AL25" s="405"/>
      <c r="AM25" s="405"/>
      <c r="AN25" s="405"/>
      <c r="AO25" s="405"/>
      <c r="AP25" s="410"/>
      <c r="AQ25" s="411"/>
      <c r="AR25" s="411"/>
      <c r="AS25" s="410"/>
      <c r="AT25" s="410"/>
      <c r="AU25" s="410"/>
      <c r="AV25" s="410"/>
      <c r="AW25" s="410"/>
      <c r="AX25" s="410"/>
      <c r="AY25" s="410"/>
      <c r="AZ25" s="411"/>
      <c r="BA25" s="328"/>
      <c r="BB25" s="328"/>
      <c r="BC25" s="328"/>
      <c r="BD25" s="328"/>
      <c r="BE25" s="328"/>
      <c r="BF25" s="411"/>
      <c r="BG25" s="410"/>
      <c r="BH25" s="411"/>
      <c r="BI25" s="411"/>
      <c r="BJ25" s="411"/>
      <c r="BK25" s="411"/>
      <c r="BL25" s="411"/>
      <c r="BM25" s="411"/>
      <c r="BN25" s="410"/>
      <c r="BO25" s="411"/>
      <c r="BP25" s="328"/>
      <c r="BQ25" s="332"/>
    </row>
    <row r="26" spans="1:69">
      <c r="A26" s="416"/>
      <c r="B26" s="417"/>
      <c r="C26" s="405"/>
      <c r="D26" s="405"/>
      <c r="E26" s="405"/>
      <c r="F26" s="328"/>
      <c r="G26" s="407"/>
      <c r="H26" s="408"/>
      <c r="I26" s="408"/>
      <c r="J26" s="408"/>
      <c r="K26" s="408"/>
      <c r="L26" s="408"/>
      <c r="M26" s="408"/>
      <c r="N26" s="408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5"/>
      <c r="AA26" s="405"/>
      <c r="AB26" s="405"/>
      <c r="AC26" s="405"/>
      <c r="AD26" s="405"/>
      <c r="AE26" s="405"/>
      <c r="AF26" s="405"/>
      <c r="AG26" s="405"/>
      <c r="AH26" s="405"/>
      <c r="AI26" s="405"/>
      <c r="AJ26" s="405"/>
      <c r="AK26" s="405"/>
      <c r="AL26" s="405"/>
      <c r="AM26" s="405"/>
      <c r="AN26" s="405"/>
      <c r="AO26" s="405"/>
      <c r="AP26" s="328"/>
      <c r="AQ26" s="328"/>
      <c r="AR26" s="328"/>
      <c r="AS26" s="410"/>
      <c r="AT26" s="410"/>
      <c r="AU26" s="410"/>
      <c r="AV26" s="410"/>
      <c r="AW26" s="410"/>
      <c r="AX26" s="410"/>
      <c r="AY26" s="410"/>
      <c r="AZ26" s="328"/>
      <c r="BA26" s="328"/>
      <c r="BB26" s="328"/>
      <c r="BC26" s="328"/>
      <c r="BD26" s="328"/>
      <c r="BE26" s="328"/>
      <c r="BF26" s="411"/>
      <c r="BG26" s="411"/>
      <c r="BH26" s="411"/>
      <c r="BI26" s="411"/>
      <c r="BJ26" s="411"/>
      <c r="BK26" s="411"/>
      <c r="BL26" s="411"/>
      <c r="BM26" s="411"/>
      <c r="BN26" s="411"/>
      <c r="BO26" s="411"/>
      <c r="BP26" s="328"/>
      <c r="BQ26" s="332"/>
    </row>
    <row r="27" spans="1:69" ht="15.6">
      <c r="A27" s="620" t="s">
        <v>253</v>
      </c>
      <c r="B27" s="620"/>
      <c r="C27" s="612" t="s">
        <v>254</v>
      </c>
      <c r="D27" s="612"/>
      <c r="E27" s="612"/>
      <c r="F27" s="612"/>
      <c r="G27" s="612"/>
      <c r="H27" s="612"/>
      <c r="I27" s="612"/>
      <c r="J27" s="612"/>
      <c r="K27" s="612"/>
      <c r="L27" s="612"/>
      <c r="M27" s="611" t="s">
        <v>182</v>
      </c>
      <c r="N27" s="611"/>
      <c r="O27" s="611"/>
      <c r="P27" s="611"/>
      <c r="Q27" s="611"/>
      <c r="R27" s="612" t="s">
        <v>183</v>
      </c>
      <c r="S27" s="612"/>
      <c r="T27" s="612"/>
      <c r="U27" s="612"/>
      <c r="V27" s="612"/>
      <c r="W27" s="612"/>
      <c r="X27" s="612"/>
      <c r="Y27" s="612"/>
      <c r="Z27" s="612"/>
      <c r="AA27" s="612"/>
      <c r="AB27" s="612"/>
      <c r="AC27" s="612"/>
      <c r="AD27" s="612"/>
      <c r="AE27" s="612"/>
      <c r="AF27" s="418"/>
      <c r="AG27" s="418"/>
      <c r="AH27" s="418"/>
      <c r="AI27" s="418"/>
      <c r="AJ27" s="418"/>
      <c r="AK27" s="418"/>
      <c r="AL27" s="418"/>
      <c r="AM27" s="419"/>
      <c r="AN27" s="419"/>
      <c r="AO27" s="419"/>
      <c r="AP27" s="328"/>
      <c r="AQ27" s="328"/>
      <c r="AR27" s="328"/>
      <c r="AS27" s="411"/>
      <c r="AT27" s="411"/>
      <c r="AU27" s="411"/>
      <c r="AV27" s="411"/>
      <c r="AW27" s="411"/>
      <c r="AX27" s="411"/>
      <c r="AY27" s="411"/>
      <c r="AZ27" s="328"/>
      <c r="BA27" s="328"/>
      <c r="BB27" s="328"/>
      <c r="BC27" s="328"/>
      <c r="BD27" s="328"/>
      <c r="BE27" s="328"/>
      <c r="BF27" s="328"/>
      <c r="BG27" s="328"/>
      <c r="BH27" s="328"/>
      <c r="BI27" s="328"/>
      <c r="BJ27" s="328"/>
      <c r="BK27" s="328"/>
      <c r="BL27" s="328"/>
      <c r="BM27" s="328"/>
      <c r="BN27" s="328"/>
      <c r="BO27" s="328"/>
      <c r="BP27" s="328"/>
      <c r="BQ27" s="332"/>
    </row>
    <row r="28" spans="1:69">
      <c r="A28" s="328"/>
      <c r="B28" s="328"/>
      <c r="C28" s="328"/>
      <c r="D28" s="328"/>
      <c r="E28" s="621"/>
      <c r="F28" s="621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32"/>
    </row>
    <row r="29" spans="1:69">
      <c r="A29" s="328"/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328"/>
      <c r="AY29" s="328"/>
      <c r="AZ29" s="328"/>
      <c r="BA29" s="328"/>
      <c r="BB29" s="328"/>
      <c r="BC29" s="328"/>
      <c r="BD29" s="328"/>
      <c r="BE29" s="328"/>
      <c r="BF29" s="328"/>
      <c r="BG29" s="328"/>
      <c r="BH29" s="328"/>
      <c r="BI29" s="328"/>
      <c r="BJ29" s="328"/>
      <c r="BK29" s="328"/>
      <c r="BL29" s="328"/>
      <c r="BM29" s="328"/>
      <c r="BN29" s="328"/>
      <c r="BO29" s="328"/>
      <c r="BP29" s="328"/>
      <c r="BQ29" s="332"/>
    </row>
    <row r="30" spans="1:69">
      <c r="A30" s="328"/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32"/>
    </row>
    <row r="31" spans="1:69">
      <c r="A31" s="328"/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  <c r="BB31" s="328"/>
      <c r="BC31" s="328"/>
      <c r="BD31" s="328"/>
      <c r="BE31" s="328"/>
      <c r="BF31" s="328"/>
      <c r="BG31" s="328"/>
      <c r="BH31" s="328"/>
      <c r="BI31" s="328"/>
      <c r="BJ31" s="328"/>
      <c r="BK31" s="328"/>
      <c r="BL31" s="328"/>
      <c r="BM31" s="328"/>
      <c r="BN31" s="328"/>
      <c r="BO31" s="328"/>
      <c r="BP31" s="328"/>
      <c r="BQ31" s="332"/>
    </row>
    <row r="32" spans="1:69">
      <c r="A32" s="328"/>
      <c r="B32" s="328"/>
      <c r="C32" s="411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411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32"/>
    </row>
    <row r="33" spans="1:69">
      <c r="A33" s="328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32"/>
    </row>
    <row r="34" spans="1:69">
      <c r="A34" s="332"/>
      <c r="B34" s="332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</row>
    <row r="35" spans="1:69">
      <c r="A35" s="332"/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</row>
    <row r="36" spans="1:69">
      <c r="A36" s="332"/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</row>
    <row r="37" spans="1:69">
      <c r="A37" s="33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</row>
    <row r="38" spans="1:69">
      <c r="A38" s="332"/>
      <c r="B38" s="332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</row>
    <row r="39" spans="1:69">
      <c r="A39" s="332"/>
      <c r="B39" s="332"/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</row>
    <row r="40" spans="1:69">
      <c r="A40" s="332"/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</row>
    <row r="41" spans="1:69">
      <c r="A41" s="332"/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</row>
    <row r="42" spans="1:69">
      <c r="A42" s="332"/>
      <c r="B42" s="332"/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</row>
    <row r="43" spans="1:69">
      <c r="A43" s="332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</row>
    <row r="44" spans="1:69">
      <c r="A44" s="332"/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</row>
    <row r="45" spans="1:69">
      <c r="A45" s="332"/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</row>
    <row r="46" spans="1:69">
      <c r="A46" s="332"/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</row>
    <row r="47" spans="1:69">
      <c r="A47" s="332"/>
      <c r="B47" s="332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2"/>
      <c r="AM47" s="332"/>
      <c r="AN47" s="332"/>
    </row>
    <row r="48" spans="1:69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</row>
    <row r="49" spans="1:40">
      <c r="A49" s="332"/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32"/>
      <c r="AJ49" s="332"/>
      <c r="AK49" s="332"/>
      <c r="AL49" s="332"/>
      <c r="AM49" s="332"/>
      <c r="AN49" s="332"/>
    </row>
    <row r="50" spans="1:40">
      <c r="A50" s="332"/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  <c r="AE50" s="332"/>
      <c r="AF50" s="332"/>
      <c r="AG50" s="332"/>
      <c r="AH50" s="332"/>
      <c r="AI50" s="332"/>
      <c r="AJ50" s="332"/>
      <c r="AK50" s="332"/>
      <c r="AL50" s="332"/>
      <c r="AM50" s="332"/>
      <c r="AN50" s="332"/>
    </row>
    <row r="51" spans="1:40">
      <c r="A51" s="332"/>
      <c r="B51" s="332"/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</row>
    <row r="52" spans="1:40">
      <c r="A52" s="332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</row>
    <row r="53" spans="1:40">
      <c r="A53" s="332"/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</row>
    <row r="54" spans="1:40">
      <c r="A54" s="332"/>
      <c r="B54" s="332"/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  <c r="AL54" s="332"/>
      <c r="AM54" s="332"/>
      <c r="AN54" s="332"/>
    </row>
    <row r="55" spans="1:40">
      <c r="A55" s="332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  <c r="AK55" s="332"/>
      <c r="AL55" s="332"/>
      <c r="AM55" s="332"/>
      <c r="AN55" s="332"/>
    </row>
    <row r="56" spans="1:40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32"/>
    </row>
    <row r="57" spans="1:40">
      <c r="A57" s="332"/>
      <c r="B57" s="332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332"/>
    </row>
    <row r="58" spans="1:40">
      <c r="A58" s="332"/>
      <c r="B58" s="332"/>
      <c r="C58" s="332"/>
      <c r="D58" s="332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</row>
    <row r="59" spans="1:40">
      <c r="A59" s="332"/>
      <c r="B59" s="332"/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</row>
    <row r="60" spans="1:40">
      <c r="A60" s="332"/>
      <c r="B60" s="332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</row>
    <row r="61" spans="1:40">
      <c r="A61" s="332"/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2"/>
      <c r="AM61" s="332"/>
      <c r="AN61" s="332"/>
    </row>
    <row r="62" spans="1:40">
      <c r="A62" s="332"/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  <c r="AL62" s="332"/>
      <c r="AM62" s="332"/>
      <c r="AN62" s="332"/>
    </row>
    <row r="63" spans="1:40">
      <c r="A63" s="332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</row>
    <row r="64" spans="1:40">
      <c r="A64" s="332"/>
      <c r="B64" s="332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</row>
    <row r="65" spans="1:40">
      <c r="A65" s="332"/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2"/>
      <c r="AL65" s="332"/>
      <c r="AM65" s="332"/>
      <c r="AN65" s="332"/>
    </row>
    <row r="66" spans="1:40">
      <c r="A66" s="332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  <c r="AL66" s="332"/>
      <c r="AM66" s="332"/>
      <c r="AN66" s="332"/>
    </row>
    <row r="67" spans="1:40">
      <c r="A67" s="332"/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</row>
    <row r="68" spans="1:40">
      <c r="A68" s="332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</row>
    <row r="69" spans="1:40">
      <c r="A69" s="332"/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  <c r="AN69" s="332"/>
    </row>
    <row r="70" spans="1:40">
      <c r="A70" s="332"/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</row>
    <row r="71" spans="1:40">
      <c r="A71" s="332"/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</row>
    <row r="72" spans="1:40">
      <c r="A72" s="332"/>
      <c r="B72" s="332"/>
      <c r="C72" s="332"/>
      <c r="D72" s="332"/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  <c r="AN72" s="332"/>
    </row>
    <row r="73" spans="1:40">
      <c r="A73" s="332"/>
      <c r="B73" s="332"/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  <c r="AN73" s="332"/>
    </row>
    <row r="74" spans="1:40">
      <c r="A74" s="332"/>
      <c r="B74" s="332"/>
      <c r="C74" s="332"/>
      <c r="D74" s="332"/>
      <c r="E74" s="332"/>
      <c r="F74" s="332"/>
      <c r="G74" s="332"/>
      <c r="H74" s="332"/>
      <c r="I74" s="332"/>
      <c r="J74" s="332"/>
      <c r="K74" s="332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  <c r="AL74" s="332"/>
      <c r="AM74" s="332"/>
      <c r="AN74" s="332"/>
    </row>
  </sheetData>
  <protectedRanges>
    <protectedRange sqref="M6:M23" name="Diapazons4"/>
    <protectedRange sqref="Q6:AL23" name="Diapazons2"/>
    <protectedRange sqref="A2 A4 L24:L25 L6:M23 A24 B25 G6:G23 A6:D23" name="Diapazons1_1"/>
    <protectedRange sqref="R4 C27 R27" name="Diapazons3_1"/>
  </protectedRanges>
  <mergeCells count="26">
    <mergeCell ref="A27:B27"/>
    <mergeCell ref="C27:L27"/>
    <mergeCell ref="M27:Q27"/>
    <mergeCell ref="R27:AE27"/>
    <mergeCell ref="E28:F28"/>
    <mergeCell ref="BB4:BP4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P2:AQ2"/>
    <mergeCell ref="AS2:AU2"/>
    <mergeCell ref="AW2:AX2"/>
    <mergeCell ref="A4:B4"/>
    <mergeCell ref="D4:G4"/>
    <mergeCell ref="N4:Q4"/>
    <mergeCell ref="R4:AL4"/>
    <mergeCell ref="AP4:AZ4"/>
    <mergeCell ref="A2:AH3"/>
  </mergeCells>
  <phoneticPr fontId="1" type="noConversion"/>
  <conditionalFormatting sqref="C5:K5">
    <cfRule type="expression" dxfId="5112" priority="17" stopIfTrue="1">
      <formula>$C$5=0</formula>
    </cfRule>
  </conditionalFormatting>
  <conditionalFormatting sqref="Q5:AD5">
    <cfRule type="expression" dxfId="5111" priority="16" stopIfTrue="1">
      <formula>$Q$5=0</formula>
    </cfRule>
  </conditionalFormatting>
  <conditionalFormatting sqref="B6:B23">
    <cfRule type="expression" dxfId="5110" priority="13" stopIfTrue="1">
      <formula>J6=1</formula>
    </cfRule>
    <cfRule type="expression" dxfId="5109" priority="14" stopIfTrue="1">
      <formula>J6=2</formula>
    </cfRule>
    <cfRule type="expression" dxfId="5108" priority="15" stopIfTrue="1">
      <formula>J6=3</formula>
    </cfRule>
  </conditionalFormatting>
  <conditionalFormatting sqref="BM8:BM23">
    <cfRule type="expression" dxfId="5107" priority="12" stopIfTrue="1">
      <formula>A8="X"</formula>
    </cfRule>
  </conditionalFormatting>
  <conditionalFormatting sqref="BN8:BN23">
    <cfRule type="expression" dxfId="5106" priority="11" stopIfTrue="1">
      <formula>A8="X"</formula>
    </cfRule>
  </conditionalFormatting>
  <conditionalFormatting sqref="BO8:BO23">
    <cfRule type="expression" dxfId="5105" priority="10" stopIfTrue="1">
      <formula>A8="X"</formula>
    </cfRule>
  </conditionalFormatting>
  <conditionalFormatting sqref="BP8:BP23">
    <cfRule type="expression" dxfId="5104" priority="9" stopIfTrue="1">
      <formula>A8="X"</formula>
    </cfRule>
  </conditionalFormatting>
  <conditionalFormatting sqref="I6:I23">
    <cfRule type="expression" dxfId="5103" priority="7" stopIfTrue="1">
      <formula>I6&gt;150</formula>
    </cfRule>
    <cfRule type="expression" dxfId="5102" priority="8" stopIfTrue="1">
      <formula>I6&lt;-150</formula>
    </cfRule>
  </conditionalFormatting>
  <conditionalFormatting sqref="Q6:Q23">
    <cfRule type="expression" dxfId="5101" priority="6" stopIfTrue="1">
      <formula>Q6=999</formula>
    </cfRule>
  </conditionalFormatting>
  <conditionalFormatting sqref="S6:S23 U6:U23 W6:W23">
    <cfRule type="expression" dxfId="5100" priority="5" stopIfTrue="1">
      <formula>S6=999</formula>
    </cfRule>
  </conditionalFormatting>
  <conditionalFormatting sqref="Y6:Y23 AA6:AA23 AC6:AC23 AE6:AE23 AG6:AG23 AI6:AI23 AK6:AK23">
    <cfRule type="expression" dxfId="5099" priority="4" stopIfTrue="1">
      <formula>Y6=999</formula>
    </cfRule>
  </conditionalFormatting>
  <conditionalFormatting sqref="R4:AL4">
    <cfRule type="expression" dxfId="5098" priority="3" stopIfTrue="1">
      <formula>$R$4=""</formula>
    </cfRule>
  </conditionalFormatting>
  <conditionalFormatting sqref="C27:L27">
    <cfRule type="expression" dxfId="5097" priority="2" stopIfTrue="1">
      <formula>$C$27=0</formula>
    </cfRule>
  </conditionalFormatting>
  <conditionalFormatting sqref="R27:AE27">
    <cfRule type="expression" dxfId="5096" priority="1" stopIfTrue="1">
      <formula>$R$27=0</formula>
    </cfRule>
  </conditionalFormatting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P85"/>
  <sheetViews>
    <sheetView workbookViewId="0">
      <selection activeCell="T16" sqref="T16"/>
    </sheetView>
  </sheetViews>
  <sheetFormatPr defaultRowHeight="13.2"/>
  <cols>
    <col min="1" max="1" width="3.88671875" customWidth="1"/>
    <col min="2" max="2" width="19.88671875" customWidth="1"/>
    <col min="3" max="3" width="15" customWidth="1"/>
    <col min="4" max="4" width="5.6640625" customWidth="1"/>
    <col min="5" max="7" width="5.33203125" customWidth="1"/>
    <col min="8" max="8" width="6.5546875" customWidth="1"/>
    <col min="9" max="9" width="5.33203125" customWidth="1"/>
    <col min="10" max="12" width="3.6640625" customWidth="1"/>
    <col min="13" max="15" width="5.6640625" customWidth="1"/>
    <col min="16" max="37" width="3.44140625" customWidth="1"/>
    <col min="38" max="38" width="2.6640625" customWidth="1"/>
    <col min="39" max="39" width="2.5546875" customWidth="1"/>
    <col min="40" max="40" width="2.6640625" customWidth="1"/>
    <col min="41" max="51" width="4.6640625" customWidth="1"/>
    <col min="52" max="52" width="2.6640625" customWidth="1"/>
    <col min="53" max="63" width="4.6640625" customWidth="1"/>
    <col min="64" max="64" width="6.6640625" customWidth="1"/>
    <col min="65" max="66" width="7.44140625" customWidth="1"/>
    <col min="67" max="67" width="7.6640625" customWidth="1"/>
  </cols>
  <sheetData>
    <row r="1" spans="1:68" ht="17.399999999999999">
      <c r="A1" s="614" t="s">
        <v>406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I1" s="215"/>
      <c r="AJ1" s="215"/>
      <c r="AK1" s="215"/>
      <c r="AL1" s="216"/>
      <c r="AM1" s="216"/>
      <c r="AN1" s="216"/>
      <c r="AO1" s="629" t="s">
        <v>139</v>
      </c>
      <c r="AP1" s="630"/>
      <c r="AQ1" s="217">
        <f>SUM(MAX(L5:L33)*2)</f>
        <v>22</v>
      </c>
      <c r="AR1" s="631" t="s">
        <v>184</v>
      </c>
      <c r="AS1" s="632"/>
      <c r="AT1" s="632"/>
      <c r="AU1" s="218">
        <f>SUM(AQ1/100*65)</f>
        <v>14.3</v>
      </c>
      <c r="AV1" s="629" t="s">
        <v>185</v>
      </c>
      <c r="AW1" s="633"/>
      <c r="AX1" s="219">
        <f>MAX(L5:L33)</f>
        <v>11</v>
      </c>
      <c r="AY1" s="220"/>
      <c r="AZ1" s="215"/>
      <c r="BA1" s="215"/>
      <c r="BB1" s="215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1"/>
    </row>
    <row r="2" spans="1:68" ht="24.6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4"/>
      <c r="AF2" s="614"/>
      <c r="AG2" s="614"/>
      <c r="AH2" s="222"/>
      <c r="AI2" s="222"/>
      <c r="AJ2" s="222"/>
      <c r="AK2" s="222"/>
      <c r="AL2" s="215"/>
      <c r="AM2" s="215"/>
      <c r="AN2" s="215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15"/>
      <c r="BA2" s="215"/>
      <c r="BB2" s="215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1"/>
    </row>
    <row r="3" spans="1:68" ht="15.6">
      <c r="A3" s="609" t="s">
        <v>269</v>
      </c>
      <c r="B3" s="609"/>
      <c r="C3" s="223"/>
      <c r="D3" s="611" t="s">
        <v>270</v>
      </c>
      <c r="E3" s="611"/>
      <c r="F3" s="611"/>
      <c r="G3" s="611"/>
      <c r="H3" s="224">
        <f>IF(A36&lt;12,0)+IF(A36=12,0.82)+IF(A36=13,0.83)+IF(A36=14,0.84)+IF(A36=15,0.85)+IF(A36=16,0.86)+IF(A36=17,0.87)+IF(A36=18,0.88)+IF(A36=19,0.89)+IF(A36=20,0.9)+IF(A36=21,0.91)+IF(A36=22,0.92)+IF(A36=23,0.93)+IF(A36=24,0.94)+IF(A36=25,0.95)+IF(A36=26,0.96)+IF(A36=27,0.97)+IF(A36=28,0.98)+IF(A36=29,0.99)+IF(A36=30,1)+IF(A36=31,1.01)+IF(A36=32,1.02)+IF(A36=33,1.03)+IF(A36=34,1.04)+IF(A36=35,1.05)+IF(A36=36,1.06)+IF(A36=37,1.07)+IF(A36=38,1.08)+IF(A36=39,1.09)+IF(A36=40,1.1)+IF(A36=41,1.11)+IF(A36=42,1.12)+IF(A36=43,1.13)+IF(A36=44,1.14)+IF(A36=45,1.15)+IF(A36=46,1.16)+IF(A36=47,1.17)+IF(A36=48,1.18)+IF(A36=49,1.19)+IF(A36=50,1.2)</f>
        <v>0.98</v>
      </c>
      <c r="I3" s="223"/>
      <c r="J3" s="223"/>
      <c r="K3" s="223"/>
      <c r="L3" s="223"/>
      <c r="M3" s="611" t="s">
        <v>141</v>
      </c>
      <c r="N3" s="611"/>
      <c r="O3" s="611"/>
      <c r="P3" s="611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225"/>
      <c r="AM3" s="225"/>
      <c r="AN3" s="225"/>
      <c r="AO3" s="628" t="s">
        <v>59</v>
      </c>
      <c r="AP3" s="628"/>
      <c r="AQ3" s="628"/>
      <c r="AR3" s="628"/>
      <c r="AS3" s="628"/>
      <c r="AT3" s="628"/>
      <c r="AU3" s="628"/>
      <c r="AV3" s="628"/>
      <c r="AW3" s="628"/>
      <c r="AX3" s="628"/>
      <c r="AY3" s="628"/>
      <c r="AZ3" s="215"/>
      <c r="BA3" s="628" t="s">
        <v>142</v>
      </c>
      <c r="BB3" s="628"/>
      <c r="BC3" s="628"/>
      <c r="BD3" s="628"/>
      <c r="BE3" s="628"/>
      <c r="BF3" s="628"/>
      <c r="BG3" s="628"/>
      <c r="BH3" s="628"/>
      <c r="BI3" s="628"/>
      <c r="BJ3" s="628"/>
      <c r="BK3" s="628"/>
      <c r="BL3" s="628"/>
      <c r="BM3" s="628"/>
      <c r="BN3" s="628"/>
      <c r="BO3" s="628"/>
      <c r="BP3" s="221"/>
    </row>
    <row r="4" spans="1:68" ht="24">
      <c r="A4" s="226" t="s">
        <v>8</v>
      </c>
      <c r="B4" s="227" t="s">
        <v>61</v>
      </c>
      <c r="C4" s="228" t="s">
        <v>186</v>
      </c>
      <c r="D4" s="494" t="s">
        <v>144</v>
      </c>
      <c r="E4" s="229" t="s">
        <v>63</v>
      </c>
      <c r="F4" s="230" t="s">
        <v>64</v>
      </c>
      <c r="G4" s="230" t="s">
        <v>145</v>
      </c>
      <c r="H4" s="230" t="s">
        <v>146</v>
      </c>
      <c r="I4" s="230" t="s">
        <v>147</v>
      </c>
      <c r="J4" s="230" t="s">
        <v>67</v>
      </c>
      <c r="K4" s="230" t="s">
        <v>68</v>
      </c>
      <c r="L4" s="230" t="s">
        <v>148</v>
      </c>
      <c r="M4" s="230" t="s">
        <v>70</v>
      </c>
      <c r="N4" s="230" t="s">
        <v>71</v>
      </c>
      <c r="O4" s="231" t="s">
        <v>149</v>
      </c>
      <c r="P4" s="626">
        <v>1</v>
      </c>
      <c r="Q4" s="627"/>
      <c r="R4" s="624">
        <v>2</v>
      </c>
      <c r="S4" s="625"/>
      <c r="T4" s="625">
        <v>3</v>
      </c>
      <c r="U4" s="625"/>
      <c r="V4" s="625">
        <v>4</v>
      </c>
      <c r="W4" s="625"/>
      <c r="X4" s="625">
        <v>5</v>
      </c>
      <c r="Y4" s="625"/>
      <c r="Z4" s="625">
        <v>6</v>
      </c>
      <c r="AA4" s="625"/>
      <c r="AB4" s="625">
        <v>7</v>
      </c>
      <c r="AC4" s="625"/>
      <c r="AD4" s="625">
        <v>8</v>
      </c>
      <c r="AE4" s="625"/>
      <c r="AF4" s="625">
        <v>9</v>
      </c>
      <c r="AG4" s="625"/>
      <c r="AH4" s="623">
        <v>10</v>
      </c>
      <c r="AI4" s="624"/>
      <c r="AJ4" s="623">
        <v>11</v>
      </c>
      <c r="AK4" s="624"/>
      <c r="AL4" s="232"/>
      <c r="AM4" s="232"/>
      <c r="AN4" s="232"/>
      <c r="AO4" s="233">
        <v>1</v>
      </c>
      <c r="AP4" s="233">
        <v>2</v>
      </c>
      <c r="AQ4" s="233">
        <v>3</v>
      </c>
      <c r="AR4" s="233">
        <v>4</v>
      </c>
      <c r="AS4" s="233">
        <v>5</v>
      </c>
      <c r="AT4" s="233">
        <v>6</v>
      </c>
      <c r="AU4" s="233">
        <v>7</v>
      </c>
      <c r="AV4" s="233">
        <v>8</v>
      </c>
      <c r="AW4" s="233">
        <v>9</v>
      </c>
      <c r="AX4" s="233">
        <v>10</v>
      </c>
      <c r="AY4" s="233">
        <v>11</v>
      </c>
      <c r="AZ4" s="234"/>
      <c r="BA4" s="233">
        <v>1</v>
      </c>
      <c r="BB4" s="233">
        <v>2</v>
      </c>
      <c r="BC4" s="233">
        <v>3</v>
      </c>
      <c r="BD4" s="233">
        <v>4</v>
      </c>
      <c r="BE4" s="233">
        <v>5</v>
      </c>
      <c r="BF4" s="233">
        <v>6</v>
      </c>
      <c r="BG4" s="233">
        <v>7</v>
      </c>
      <c r="BH4" s="233">
        <v>8</v>
      </c>
      <c r="BI4" s="233">
        <v>9</v>
      </c>
      <c r="BJ4" s="233">
        <v>10</v>
      </c>
      <c r="BK4" s="233">
        <v>11</v>
      </c>
      <c r="BL4" s="233" t="s">
        <v>150</v>
      </c>
      <c r="BM4" s="235" t="s">
        <v>151</v>
      </c>
      <c r="BN4" s="235" t="s">
        <v>152</v>
      </c>
      <c r="BO4" s="236" t="s">
        <v>153</v>
      </c>
      <c r="BP4" s="221"/>
    </row>
    <row r="5" spans="1:68" ht="13.8">
      <c r="A5" s="237">
        <v>1</v>
      </c>
      <c r="B5" s="495" t="s">
        <v>407</v>
      </c>
      <c r="C5" s="238" t="s">
        <v>80</v>
      </c>
      <c r="D5" s="496">
        <v>60</v>
      </c>
      <c r="E5" s="239">
        <f>IF(G5=0,0,IF(G5+F5&lt;1000,1000,G5+F5))</f>
        <v>1602</v>
      </c>
      <c r="F5" s="240">
        <f t="shared" ref="F5:F33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-13.000000000000007</v>
      </c>
      <c r="G5" s="241">
        <v>1615</v>
      </c>
      <c r="H5" s="242">
        <f t="shared" ref="H5:H33" si="1">IF(J5=0,0,(IF(IF($A$36&gt;=30,(SUM(31-J5)*$H$3),(SUM(30-J5)*$H$3))&lt;0,0,IF($A$36&gt;=30,(SUM(31-J5)*$H$3),(SUM(30-J5)*$H$3)))))</f>
        <v>23.52</v>
      </c>
      <c r="I5" s="243">
        <f>IF(M5=0,0,G5-M5)</f>
        <v>305.36363636363626</v>
      </c>
      <c r="J5" s="497">
        <v>6</v>
      </c>
      <c r="K5" s="244">
        <v>13</v>
      </c>
      <c r="L5" s="245">
        <v>11</v>
      </c>
      <c r="M5" s="246">
        <f t="shared" ref="M5:M33" si="2">IF(L5=0,0,SUM(AO5:AY5)/L5)</f>
        <v>1309.6363636363637</v>
      </c>
      <c r="N5" s="243">
        <f>BL5</f>
        <v>134</v>
      </c>
      <c r="O5" s="247">
        <f>BO5</f>
        <v>127</v>
      </c>
      <c r="P5" s="498">
        <v>15</v>
      </c>
      <c r="Q5" s="248">
        <v>1</v>
      </c>
      <c r="R5" s="499">
        <v>21</v>
      </c>
      <c r="S5" s="248">
        <v>1</v>
      </c>
      <c r="T5" s="500">
        <v>13</v>
      </c>
      <c r="U5" s="249">
        <v>0</v>
      </c>
      <c r="V5" s="501">
        <v>25</v>
      </c>
      <c r="W5" s="249">
        <v>2</v>
      </c>
      <c r="X5" s="500">
        <v>27</v>
      </c>
      <c r="Y5" s="249">
        <v>2</v>
      </c>
      <c r="Z5" s="500">
        <v>4</v>
      </c>
      <c r="AA5" s="249">
        <v>2</v>
      </c>
      <c r="AB5" s="500">
        <v>11</v>
      </c>
      <c r="AC5" s="250">
        <v>1</v>
      </c>
      <c r="AD5" s="502">
        <v>9</v>
      </c>
      <c r="AE5" s="251">
        <v>2</v>
      </c>
      <c r="AF5" s="501">
        <v>2</v>
      </c>
      <c r="AG5" s="250">
        <v>0</v>
      </c>
      <c r="AH5" s="501">
        <v>6</v>
      </c>
      <c r="AI5" s="249">
        <v>1</v>
      </c>
      <c r="AJ5" s="500">
        <v>5</v>
      </c>
      <c r="AK5" s="249">
        <v>1</v>
      </c>
      <c r="AL5" s="252"/>
      <c r="AM5" s="253">
        <f>SUM(Q5+S5+U5+W5+Y5+AA5+AC5+AE5+AG5+AI5+AK5)</f>
        <v>13</v>
      </c>
      <c r="AN5" s="252"/>
      <c r="AO5" s="254">
        <f t="shared" ref="AO5:AO33" si="3">IF(B5=0,0,IF(B5="BRIVS",0,(LOOKUP(P5,$A$5:$A$34,$G$5:$G$34))))</f>
        <v>1298</v>
      </c>
      <c r="AP5" s="255">
        <f t="shared" ref="AP5:AP33" si="4">IF(B5=0,0,IF(B5="BRIVS",0,(LOOKUP(R5,$A$5:$A$34,$G$5:$G$34))))</f>
        <v>1153</v>
      </c>
      <c r="AQ5" s="256">
        <f t="shared" ref="AQ5:AQ33" si="5">IF(B5=0,0,IF(B5="BRIVS",0,(LOOKUP(T5,$A$5:$A$34,$G$5:$G$34))))</f>
        <v>1320</v>
      </c>
      <c r="AR5" s="255">
        <f t="shared" ref="AR5:AR33" si="6">IF(B5=0,0,IF(B5="BRIVS",0,(LOOKUP(V5,$A$5:$A$34,$G$5:$G$34))))</f>
        <v>1058</v>
      </c>
      <c r="AS5" s="256">
        <f t="shared" ref="AS5:AS33" si="7">IF(B5=0,0,IF(B5="BRIVS",0,(LOOKUP(X5,$A$5:$A$34,$G$5:$G$34))))</f>
        <v>1000</v>
      </c>
      <c r="AT5" s="256">
        <f t="shared" ref="AT5:AT33" si="8">IF(B5=0,0,IF(B5="BRIVS",0,(LOOKUP(Z5,$A$5:$A$34,$G$5:$G$34))))</f>
        <v>1466</v>
      </c>
      <c r="AU5" s="256">
        <f t="shared" ref="AU5:AU33" si="9">IF(B5=0,0,IF(B5="BRIVS",0,(LOOKUP(AB5,$A$5:$A$34,$G$5:$G$34))))</f>
        <v>1348</v>
      </c>
      <c r="AV5" s="256">
        <f t="shared" ref="AV5:AV33" si="10">IF(B5=0,0,IF(B5="BRIVS",0,(LOOKUP(AD5,$A$5:$A$34,$G$5:$G$34))))</f>
        <v>1368</v>
      </c>
      <c r="AW5" s="255">
        <f t="shared" ref="AW5:AW33" si="11">IF(B5=0,0,IF(B5="BRIVS",0,(LOOKUP(AF5,$A$5:$A$34,$G$5:$G$34))))</f>
        <v>1560</v>
      </c>
      <c r="AX5" s="256">
        <f t="shared" ref="AX5:AX33" si="12">IF(B5=0,0,IF(B5="BRIVS",0,(LOOKUP(AH5,$A$5:$A$34,$G$5:$G$34))))</f>
        <v>1411</v>
      </c>
      <c r="AY5" s="256">
        <f t="shared" ref="AY5:AY33" si="13">IF(B5=0,0,IF(B5="BRIVS",0,(LOOKUP(AJ5,$A$5:$A$34,$G$5:$G$34))))</f>
        <v>1424</v>
      </c>
      <c r="AZ5" s="215"/>
      <c r="BA5" s="257">
        <f t="shared" ref="BA5:BA33" si="14">IF(P5=99,0,(LOOKUP($P5,$A$5:$A$35,$K$5:$K$35)))</f>
        <v>14</v>
      </c>
      <c r="BB5" s="258">
        <f t="shared" ref="BB5:BB33" si="15">IF(R5=99,0,(LOOKUP($R5,$A$5:$A$35,$K$5:$K$35)))</f>
        <v>10</v>
      </c>
      <c r="BC5" s="258">
        <f t="shared" ref="BC5:BC33" si="16">IF(T5=99,0,(LOOKUP($T5,$A$5:$A$35,$K$5:$K$35)))</f>
        <v>13</v>
      </c>
      <c r="BD5" s="259">
        <f t="shared" ref="BD5:BD33" si="17">IF(V5=99,0,(LOOKUP($V5,$A$5:$A$35,$K$5:$K$35)))</f>
        <v>9</v>
      </c>
      <c r="BE5" s="258">
        <f t="shared" ref="BE5:BE33" si="18">IF(X5=99,0,(LOOKUP($X5,$A$5:$A$35,$K$5:$K$35)))</f>
        <v>7</v>
      </c>
      <c r="BF5" s="258">
        <f t="shared" ref="BF5:BF33" si="19">IF(Z5=99,0,(LOOKUP($Z5,$A$5:$A$35,$K$5:$K$35)))</f>
        <v>10</v>
      </c>
      <c r="BG5" s="258">
        <f t="shared" ref="BG5:BG33" si="20">IF(AB5=99,0,(LOOKUP($AB5,$A$5:$A$35,$K$5:$K$35)))</f>
        <v>15</v>
      </c>
      <c r="BH5" s="258">
        <f t="shared" ref="BH5:BH33" si="21">IF(AD5=99,0,(LOOKUP($AD5,$A$5:$A$35,$K$5:$K$35)))</f>
        <v>11</v>
      </c>
      <c r="BI5" s="258">
        <f t="shared" ref="BI5:BI33" si="22">IF(AF5=99,0,(LOOKUP($AF5,$A$5:$A$35,$K$5:$K$35)))</f>
        <v>17</v>
      </c>
      <c r="BJ5" s="258">
        <f t="shared" ref="BJ5:BJ33" si="23">IF(AH5=99,0,(LOOKUP($AH5,$A$5:$A$35,$K$5:$K$35)))</f>
        <v>14</v>
      </c>
      <c r="BK5" s="258">
        <f t="shared" ref="BK5:BK33" si="24">IF(AJ5=99,0,(LOOKUP($AJ5,$A$5:$A$35,$K$5:$K$35)))</f>
        <v>14</v>
      </c>
      <c r="BL5" s="260">
        <f>SUM(BA5,BB5,BC5,BD5,BE5,BG5,BF5,BH5,BI5,BJ5,BK5)</f>
        <v>134</v>
      </c>
      <c r="BM5" s="255">
        <f>IF($AX$1&gt;8,(IF($AX$1=9,MIN(BA5:BI5),IF($AX$1=10,MIN(BA5:BJ5),IF($AX$1=11,MIN(BA5:BK5))))),(IF($AX$1=4,MIN(BA5:BD5),IF($AX$1=5,MIN(BA5:BE5),IF($AX$1=6,MIN(BA5:BF5),IF($AX$1=7,MIN(BA5:BG5),IF($AX$1=8,MIN(BA5:BH5))))))))</f>
        <v>7</v>
      </c>
      <c r="BN5" s="255">
        <f>IF($AX$1&gt;8,(IF($AX$1=9,MAX(BA5:BI5),IF($AX$1=10,MAX(BA5:BJ5),IF($AX$1=11,MAX(BA5:BK5))))),(IF($AX$1=4,MAX(BA5:BD5),IF($AX$1=5,MAX(BA5:BE5),IF($AX$1=6,MAX(BA5:BF5),IF($AX$1=7,MAX(BA5:BG5),IF($AX$1=8,MAX(BA5:BH5))))))))</f>
        <v>17</v>
      </c>
      <c r="BO5" s="262">
        <f>SUM($BL5-$BM5)</f>
        <v>127</v>
      </c>
      <c r="BP5" s="221"/>
    </row>
    <row r="6" spans="1:68" ht="13.8">
      <c r="A6" s="263">
        <v>2</v>
      </c>
      <c r="B6" s="503" t="s">
        <v>247</v>
      </c>
      <c r="C6" s="264" t="s">
        <v>377</v>
      </c>
      <c r="D6" s="504">
        <v>60</v>
      </c>
      <c r="E6" s="265">
        <f>IF(G6=0,0,IF(G6+F6&lt;1000,1000,G6+F6))</f>
        <v>1560</v>
      </c>
      <c r="F6" s="266">
        <f t="shared" si="0"/>
        <v>0</v>
      </c>
      <c r="G6" s="267">
        <v>1560</v>
      </c>
      <c r="H6" s="268">
        <f t="shared" si="1"/>
        <v>28.419999999999998</v>
      </c>
      <c r="I6" s="269">
        <f>IF(M6=0,0,G6-M6)</f>
        <v>215.18181818181824</v>
      </c>
      <c r="J6" s="270">
        <v>1</v>
      </c>
      <c r="K6" s="271">
        <v>17</v>
      </c>
      <c r="L6" s="272">
        <v>11</v>
      </c>
      <c r="M6" s="273">
        <f t="shared" si="2"/>
        <v>1344.8181818181818</v>
      </c>
      <c r="N6" s="269">
        <f>BL6</f>
        <v>135</v>
      </c>
      <c r="O6" s="274">
        <f>BO6</f>
        <v>125</v>
      </c>
      <c r="P6" s="505">
        <v>16</v>
      </c>
      <c r="Q6" s="275">
        <v>0</v>
      </c>
      <c r="R6" s="506">
        <v>20</v>
      </c>
      <c r="S6" s="276">
        <v>2</v>
      </c>
      <c r="T6" s="507">
        <v>18</v>
      </c>
      <c r="U6" s="277">
        <v>2</v>
      </c>
      <c r="V6" s="506">
        <v>14</v>
      </c>
      <c r="W6" s="277">
        <v>2</v>
      </c>
      <c r="X6" s="507">
        <v>13</v>
      </c>
      <c r="Y6" s="277">
        <v>2</v>
      </c>
      <c r="Z6" s="507">
        <v>9</v>
      </c>
      <c r="AA6" s="277">
        <v>1</v>
      </c>
      <c r="AB6" s="507">
        <v>5</v>
      </c>
      <c r="AC6" s="276">
        <v>1</v>
      </c>
      <c r="AD6" s="505">
        <v>12</v>
      </c>
      <c r="AE6" s="275">
        <v>2</v>
      </c>
      <c r="AF6" s="508">
        <v>1</v>
      </c>
      <c r="AG6" s="276">
        <v>2</v>
      </c>
      <c r="AH6" s="506">
        <v>15</v>
      </c>
      <c r="AI6" s="277">
        <v>1</v>
      </c>
      <c r="AJ6" s="506">
        <v>3</v>
      </c>
      <c r="AK6" s="277">
        <v>2</v>
      </c>
      <c r="AL6" s="252"/>
      <c r="AM6" s="253">
        <f t="shared" ref="AM6:AM35" si="25">SUM(Q6+S6+U6+W6+Y6+AA6+AC6+AE6+AG6+AI6+AK6)</f>
        <v>17</v>
      </c>
      <c r="AN6" s="252"/>
      <c r="AO6" s="278">
        <f t="shared" si="3"/>
        <v>1264</v>
      </c>
      <c r="AP6" s="261">
        <f t="shared" si="4"/>
        <v>1154</v>
      </c>
      <c r="AQ6" s="279">
        <f t="shared" si="5"/>
        <v>1183</v>
      </c>
      <c r="AR6" s="261">
        <f t="shared" si="6"/>
        <v>1303</v>
      </c>
      <c r="AS6" s="279">
        <f t="shared" si="7"/>
        <v>1320</v>
      </c>
      <c r="AT6" s="279">
        <f t="shared" si="8"/>
        <v>1368</v>
      </c>
      <c r="AU6" s="279">
        <f t="shared" si="9"/>
        <v>1424</v>
      </c>
      <c r="AV6" s="279">
        <f t="shared" si="10"/>
        <v>1327</v>
      </c>
      <c r="AW6" s="261">
        <f t="shared" si="11"/>
        <v>1615</v>
      </c>
      <c r="AX6" s="279">
        <f t="shared" si="12"/>
        <v>1298</v>
      </c>
      <c r="AY6" s="279">
        <f t="shared" si="13"/>
        <v>1537</v>
      </c>
      <c r="AZ6" s="215"/>
      <c r="BA6" s="280">
        <f t="shared" si="14"/>
        <v>13</v>
      </c>
      <c r="BB6" s="281">
        <f t="shared" si="15"/>
        <v>11</v>
      </c>
      <c r="BC6" s="281">
        <f t="shared" si="16"/>
        <v>10</v>
      </c>
      <c r="BD6" s="282">
        <f t="shared" si="17"/>
        <v>10</v>
      </c>
      <c r="BE6" s="281">
        <f t="shared" si="18"/>
        <v>13</v>
      </c>
      <c r="BF6" s="281">
        <f t="shared" si="19"/>
        <v>11</v>
      </c>
      <c r="BG6" s="281">
        <f t="shared" si="20"/>
        <v>14</v>
      </c>
      <c r="BH6" s="281">
        <f t="shared" si="21"/>
        <v>12</v>
      </c>
      <c r="BI6" s="281">
        <f t="shared" si="22"/>
        <v>13</v>
      </c>
      <c r="BJ6" s="281">
        <f t="shared" si="23"/>
        <v>14</v>
      </c>
      <c r="BK6" s="281">
        <f t="shared" si="24"/>
        <v>14</v>
      </c>
      <c r="BL6" s="283">
        <f>SUM(BA6,BB6,BC6,BD6,BE6,BG6,BF6,BH6,BI6,BJ6,BK6)</f>
        <v>135</v>
      </c>
      <c r="BM6" s="261">
        <f>IF($AX$1&gt;8,(IF($AX$1=9,MIN(BA6:BI6),IF($AX$1=10,MIN(BA6:BJ6),IF($AX$1=11,MIN(BA6:BK6))))),(IF($AX$1=4,MIN(BA6:BD6),IF($AX$1=5,MIN(BA6:BE6),IF($AX$1=6,MIN(BA6:BF6),IF($AX$1=7,MIN(BA6:BG6),IF($AX$1=8,MIN(BA6:BH6))))))))</f>
        <v>10</v>
      </c>
      <c r="BN6" s="261">
        <f>IF($AX$1&gt;8,(IF($AX$1=9,MAX(BA6:BI6),IF($AX$1=10,MAX(BA6:BJ6),IF($AX$1=11,MAX(BA6:BK6))))),(IF($AX$1=4,MAX(BA6:BD6),IF($AX$1=5,MAX(BA6:BE6),IF($AX$1=6,MAX(BA6:BF6),IF($AX$1=7,MAX(BA6:BG6),IF($AX$1=8,MAX(BA6:BH6))))))))</f>
        <v>14</v>
      </c>
      <c r="BO6" s="284">
        <f>SUM($BL6-$BM6)</f>
        <v>125</v>
      </c>
      <c r="BP6" s="221"/>
    </row>
    <row r="7" spans="1:68" ht="13.8">
      <c r="A7" s="263">
        <v>3</v>
      </c>
      <c r="B7" s="503" t="s">
        <v>408</v>
      </c>
      <c r="C7" s="285" t="s">
        <v>351</v>
      </c>
      <c r="D7" s="504">
        <v>70</v>
      </c>
      <c r="E7" s="286">
        <f t="shared" ref="E7:E33" si="26">IF(G7=0,0,IF(G7+F7&lt;1000,1000,G7+F7))</f>
        <v>1534</v>
      </c>
      <c r="F7" s="266">
        <f t="shared" si="0"/>
        <v>-3.0000000000000071</v>
      </c>
      <c r="G7" s="267">
        <v>1537</v>
      </c>
      <c r="H7" s="268">
        <f t="shared" si="1"/>
        <v>27.439999999999998</v>
      </c>
      <c r="I7" s="269">
        <f t="shared" ref="I7:I33" si="27">IF(M7=0,0,G7-M7)</f>
        <v>209.90909090909099</v>
      </c>
      <c r="J7" s="287">
        <v>2</v>
      </c>
      <c r="K7" s="288">
        <v>14</v>
      </c>
      <c r="L7" s="289">
        <v>11</v>
      </c>
      <c r="M7" s="290">
        <f t="shared" si="2"/>
        <v>1327.090909090909</v>
      </c>
      <c r="N7" s="269">
        <f t="shared" ref="N7:N33" si="28">BL7</f>
        <v>137</v>
      </c>
      <c r="O7" s="274">
        <f t="shared" ref="O7:O33" si="29">BO7</f>
        <v>127</v>
      </c>
      <c r="P7" s="505">
        <v>17</v>
      </c>
      <c r="Q7" s="275">
        <v>2</v>
      </c>
      <c r="R7" s="506">
        <v>10</v>
      </c>
      <c r="S7" s="276">
        <v>0</v>
      </c>
      <c r="T7" s="507">
        <v>19</v>
      </c>
      <c r="U7" s="277">
        <v>2</v>
      </c>
      <c r="V7" s="506">
        <v>11</v>
      </c>
      <c r="W7" s="277">
        <v>1</v>
      </c>
      <c r="X7" s="507">
        <v>4</v>
      </c>
      <c r="Y7" s="277">
        <v>1</v>
      </c>
      <c r="Z7" s="507">
        <v>13</v>
      </c>
      <c r="AA7" s="277">
        <v>1</v>
      </c>
      <c r="AB7" s="507">
        <v>6</v>
      </c>
      <c r="AC7" s="276">
        <v>1</v>
      </c>
      <c r="AD7" s="505">
        <v>21</v>
      </c>
      <c r="AE7" s="275">
        <v>2</v>
      </c>
      <c r="AF7" s="508">
        <v>18</v>
      </c>
      <c r="AG7" s="276">
        <v>2</v>
      </c>
      <c r="AH7" s="506">
        <v>5</v>
      </c>
      <c r="AI7" s="277">
        <v>2</v>
      </c>
      <c r="AJ7" s="506">
        <v>2</v>
      </c>
      <c r="AK7" s="277">
        <v>0</v>
      </c>
      <c r="AL7" s="252"/>
      <c r="AM7" s="253">
        <f t="shared" si="25"/>
        <v>14</v>
      </c>
      <c r="AN7" s="252"/>
      <c r="AO7" s="278">
        <f t="shared" si="3"/>
        <v>1212</v>
      </c>
      <c r="AP7" s="261">
        <f t="shared" si="4"/>
        <v>1361</v>
      </c>
      <c r="AQ7" s="279">
        <f t="shared" si="5"/>
        <v>1160</v>
      </c>
      <c r="AR7" s="261">
        <f t="shared" si="6"/>
        <v>1348</v>
      </c>
      <c r="AS7" s="279">
        <f t="shared" si="7"/>
        <v>1466</v>
      </c>
      <c r="AT7" s="279">
        <f t="shared" si="8"/>
        <v>1320</v>
      </c>
      <c r="AU7" s="279">
        <f t="shared" si="9"/>
        <v>1411</v>
      </c>
      <c r="AV7" s="279">
        <f t="shared" si="10"/>
        <v>1153</v>
      </c>
      <c r="AW7" s="261">
        <f t="shared" si="11"/>
        <v>1183</v>
      </c>
      <c r="AX7" s="279">
        <f t="shared" si="12"/>
        <v>1424</v>
      </c>
      <c r="AY7" s="279">
        <f t="shared" si="13"/>
        <v>1560</v>
      </c>
      <c r="AZ7" s="215"/>
      <c r="BA7" s="280">
        <f t="shared" si="14"/>
        <v>12</v>
      </c>
      <c r="BB7" s="281">
        <f t="shared" si="15"/>
        <v>12</v>
      </c>
      <c r="BC7" s="281">
        <f t="shared" si="16"/>
        <v>10</v>
      </c>
      <c r="BD7" s="282">
        <f t="shared" si="17"/>
        <v>15</v>
      </c>
      <c r="BE7" s="281">
        <f t="shared" si="18"/>
        <v>10</v>
      </c>
      <c r="BF7" s="281">
        <f t="shared" si="19"/>
        <v>13</v>
      </c>
      <c r="BG7" s="281">
        <f t="shared" si="20"/>
        <v>14</v>
      </c>
      <c r="BH7" s="281">
        <f t="shared" si="21"/>
        <v>10</v>
      </c>
      <c r="BI7" s="281">
        <f t="shared" si="22"/>
        <v>10</v>
      </c>
      <c r="BJ7" s="281">
        <f t="shared" si="23"/>
        <v>14</v>
      </c>
      <c r="BK7" s="281">
        <f t="shared" si="24"/>
        <v>17</v>
      </c>
      <c r="BL7" s="283">
        <f t="shared" ref="BL7:BL33" si="30">SUM(BA7,BB7,BC7,BD7,BE7,BG7,BF7,BH7,BI7,BJ7,BK7)</f>
        <v>137</v>
      </c>
      <c r="BM7" s="261">
        <f t="shared" ref="BM7:BM33" si="31">IF($AX$1&gt;8,(IF($AX$1=9,MIN(BA7:BI7),IF($AX$1=10,MIN(BA7:BJ7),IF($AX$1=11,MIN(BA7:BK7))))),(IF($AX$1=4,MIN(BA7:BD7),IF($AX$1=5,MIN(BA7:BE7),IF($AX$1=6,MIN(BA7:BF7),IF($AX$1=7,MIN(BA7:BG7),IF($AX$1=8,MIN(BA7:BH7))))))))</f>
        <v>10</v>
      </c>
      <c r="BN7" s="261">
        <f t="shared" ref="BN7:BN33" si="32">IF($AX$1&gt;8,(IF($AX$1=9,MAX(BA7:BI7),IF($AX$1=10,MAX(BA7:BJ7),IF($AX$1=11,MAX(BA7:BK7))))),(IF($AX$1=4,MAX(BA7:BD7),IF($AX$1=5,MAX(BA7:BE7),IF($AX$1=6,MAX(BA7:BF7),IF($AX$1=7,MAX(BA7:BG7),IF($AX$1=8,MAX(BA7:BH7))))))))</f>
        <v>17</v>
      </c>
      <c r="BO7" s="284">
        <f t="shared" ref="BO7:BO33" si="33">SUM($BL7-$BM7)</f>
        <v>127</v>
      </c>
      <c r="BP7" s="221"/>
    </row>
    <row r="8" spans="1:68" ht="13.8">
      <c r="A8" s="263">
        <v>4</v>
      </c>
      <c r="B8" s="503" t="s">
        <v>409</v>
      </c>
      <c r="C8" s="285" t="s">
        <v>351</v>
      </c>
      <c r="D8" s="504">
        <v>60</v>
      </c>
      <c r="E8" s="286">
        <f t="shared" si="26"/>
        <v>1423</v>
      </c>
      <c r="F8" s="266">
        <f t="shared" si="0"/>
        <v>-43.000000000000007</v>
      </c>
      <c r="G8" s="267">
        <v>1466</v>
      </c>
      <c r="H8" s="268">
        <f t="shared" si="1"/>
        <v>16.66</v>
      </c>
      <c r="I8" s="269">
        <f t="shared" si="27"/>
        <v>176</v>
      </c>
      <c r="J8" s="291">
        <v>13</v>
      </c>
      <c r="K8" s="292">
        <v>10</v>
      </c>
      <c r="L8" s="272">
        <v>11</v>
      </c>
      <c r="M8" s="290">
        <f t="shared" si="2"/>
        <v>1290</v>
      </c>
      <c r="N8" s="269">
        <f t="shared" si="28"/>
        <v>124</v>
      </c>
      <c r="O8" s="274">
        <f t="shared" si="29"/>
        <v>117</v>
      </c>
      <c r="P8" s="505">
        <v>18</v>
      </c>
      <c r="Q8" s="275">
        <v>2</v>
      </c>
      <c r="R8" s="506">
        <v>11</v>
      </c>
      <c r="S8" s="276">
        <v>0</v>
      </c>
      <c r="T8" s="507">
        <v>21</v>
      </c>
      <c r="U8" s="277">
        <v>2</v>
      </c>
      <c r="V8" s="506">
        <v>9</v>
      </c>
      <c r="W8" s="277">
        <v>1</v>
      </c>
      <c r="X8" s="507">
        <v>3</v>
      </c>
      <c r="Y8" s="277">
        <v>1</v>
      </c>
      <c r="Z8" s="507">
        <v>1</v>
      </c>
      <c r="AA8" s="277">
        <v>0</v>
      </c>
      <c r="AB8" s="507">
        <v>7</v>
      </c>
      <c r="AC8" s="276">
        <v>0</v>
      </c>
      <c r="AD8" s="509">
        <v>17</v>
      </c>
      <c r="AE8" s="275">
        <v>2</v>
      </c>
      <c r="AF8" s="508">
        <v>16</v>
      </c>
      <c r="AG8" s="276">
        <v>0</v>
      </c>
      <c r="AH8" s="506">
        <v>26</v>
      </c>
      <c r="AI8" s="277">
        <v>2</v>
      </c>
      <c r="AJ8" s="506">
        <v>23</v>
      </c>
      <c r="AK8" s="277">
        <v>0</v>
      </c>
      <c r="AL8" s="252"/>
      <c r="AM8" s="253">
        <f t="shared" si="25"/>
        <v>10</v>
      </c>
      <c r="AN8" s="252"/>
      <c r="AO8" s="278">
        <f t="shared" si="3"/>
        <v>1183</v>
      </c>
      <c r="AP8" s="261">
        <f t="shared" si="4"/>
        <v>1348</v>
      </c>
      <c r="AQ8" s="279">
        <f t="shared" si="5"/>
        <v>1153</v>
      </c>
      <c r="AR8" s="261">
        <f t="shared" si="6"/>
        <v>1368</v>
      </c>
      <c r="AS8" s="279">
        <f t="shared" si="7"/>
        <v>1537</v>
      </c>
      <c r="AT8" s="279">
        <f t="shared" si="8"/>
        <v>1615</v>
      </c>
      <c r="AU8" s="279">
        <f t="shared" si="9"/>
        <v>1409</v>
      </c>
      <c r="AV8" s="279">
        <f t="shared" si="10"/>
        <v>1212</v>
      </c>
      <c r="AW8" s="261">
        <f t="shared" si="11"/>
        <v>1264</v>
      </c>
      <c r="AX8" s="279">
        <f t="shared" si="12"/>
        <v>1000</v>
      </c>
      <c r="AY8" s="279">
        <f t="shared" si="13"/>
        <v>1101</v>
      </c>
      <c r="AZ8" s="215"/>
      <c r="BA8" s="280">
        <f t="shared" si="14"/>
        <v>10</v>
      </c>
      <c r="BB8" s="281">
        <f t="shared" si="15"/>
        <v>15</v>
      </c>
      <c r="BC8" s="281">
        <f t="shared" si="16"/>
        <v>10</v>
      </c>
      <c r="BD8" s="282">
        <f t="shared" si="17"/>
        <v>11</v>
      </c>
      <c r="BE8" s="281">
        <f t="shared" si="18"/>
        <v>14</v>
      </c>
      <c r="BF8" s="281">
        <f t="shared" si="19"/>
        <v>13</v>
      </c>
      <c r="BG8" s="281">
        <f t="shared" si="20"/>
        <v>12</v>
      </c>
      <c r="BH8" s="281">
        <f t="shared" si="21"/>
        <v>12</v>
      </c>
      <c r="BI8" s="281">
        <f t="shared" si="22"/>
        <v>13</v>
      </c>
      <c r="BJ8" s="281">
        <f t="shared" si="23"/>
        <v>7</v>
      </c>
      <c r="BK8" s="281">
        <f t="shared" si="24"/>
        <v>7</v>
      </c>
      <c r="BL8" s="283">
        <f t="shared" si="30"/>
        <v>124</v>
      </c>
      <c r="BM8" s="261">
        <f t="shared" si="31"/>
        <v>7</v>
      </c>
      <c r="BN8" s="261">
        <f t="shared" si="32"/>
        <v>15</v>
      </c>
      <c r="BO8" s="284">
        <f t="shared" si="33"/>
        <v>117</v>
      </c>
      <c r="BP8" s="221"/>
    </row>
    <row r="9" spans="1:68" ht="13.8">
      <c r="A9" s="263">
        <v>5</v>
      </c>
      <c r="B9" s="503" t="s">
        <v>410</v>
      </c>
      <c r="C9" s="285" t="s">
        <v>382</v>
      </c>
      <c r="D9" s="504">
        <v>70</v>
      </c>
      <c r="E9" s="286">
        <f t="shared" si="26"/>
        <v>1444.84</v>
      </c>
      <c r="F9" s="293">
        <f t="shared" si="0"/>
        <v>20.839999999999996</v>
      </c>
      <c r="G9" s="267">
        <v>1424</v>
      </c>
      <c r="H9" s="268">
        <f t="shared" si="1"/>
        <v>28.419999999999998</v>
      </c>
      <c r="I9" s="269">
        <f t="shared" si="27"/>
        <v>41.63636363636374</v>
      </c>
      <c r="J9" s="270">
        <v>1</v>
      </c>
      <c r="K9" s="271">
        <v>14</v>
      </c>
      <c r="L9" s="294">
        <v>11</v>
      </c>
      <c r="M9" s="290">
        <f t="shared" si="2"/>
        <v>1382.3636363636363</v>
      </c>
      <c r="N9" s="269">
        <f t="shared" si="28"/>
        <v>144</v>
      </c>
      <c r="O9" s="274">
        <f t="shared" si="29"/>
        <v>134</v>
      </c>
      <c r="P9" s="505">
        <v>19</v>
      </c>
      <c r="Q9" s="275">
        <v>2</v>
      </c>
      <c r="R9" s="506">
        <v>13</v>
      </c>
      <c r="S9" s="276">
        <v>2</v>
      </c>
      <c r="T9" s="507">
        <v>11</v>
      </c>
      <c r="U9" s="277">
        <v>2</v>
      </c>
      <c r="V9" s="506">
        <v>16</v>
      </c>
      <c r="W9" s="277">
        <v>2</v>
      </c>
      <c r="X9" s="507">
        <v>9</v>
      </c>
      <c r="Y9" s="277">
        <v>0</v>
      </c>
      <c r="Z9" s="507">
        <v>12</v>
      </c>
      <c r="AA9" s="277">
        <v>1</v>
      </c>
      <c r="AB9" s="507">
        <v>2</v>
      </c>
      <c r="AC9" s="276">
        <v>1</v>
      </c>
      <c r="AD9" s="505">
        <v>15</v>
      </c>
      <c r="AE9" s="275">
        <v>1</v>
      </c>
      <c r="AF9" s="508">
        <v>7</v>
      </c>
      <c r="AG9" s="276">
        <v>2</v>
      </c>
      <c r="AH9" s="506">
        <v>3</v>
      </c>
      <c r="AI9" s="277">
        <v>0</v>
      </c>
      <c r="AJ9" s="506">
        <v>1</v>
      </c>
      <c r="AK9" s="277">
        <v>1</v>
      </c>
      <c r="AL9" s="252"/>
      <c r="AM9" s="253">
        <f t="shared" si="25"/>
        <v>14</v>
      </c>
      <c r="AN9" s="252"/>
      <c r="AO9" s="278">
        <f t="shared" si="3"/>
        <v>1160</v>
      </c>
      <c r="AP9" s="261">
        <f t="shared" si="4"/>
        <v>1320</v>
      </c>
      <c r="AQ9" s="279">
        <f t="shared" si="5"/>
        <v>1348</v>
      </c>
      <c r="AR9" s="261">
        <f t="shared" si="6"/>
        <v>1264</v>
      </c>
      <c r="AS9" s="279">
        <f t="shared" si="7"/>
        <v>1368</v>
      </c>
      <c r="AT9" s="279">
        <f t="shared" si="8"/>
        <v>1327</v>
      </c>
      <c r="AU9" s="279">
        <f t="shared" si="9"/>
        <v>1560</v>
      </c>
      <c r="AV9" s="279">
        <f t="shared" si="10"/>
        <v>1298</v>
      </c>
      <c r="AW9" s="261">
        <f t="shared" si="11"/>
        <v>1409</v>
      </c>
      <c r="AX9" s="279">
        <f t="shared" si="12"/>
        <v>1537</v>
      </c>
      <c r="AY9" s="279">
        <f t="shared" si="13"/>
        <v>1615</v>
      </c>
      <c r="AZ9" s="215"/>
      <c r="BA9" s="280">
        <f t="shared" si="14"/>
        <v>10</v>
      </c>
      <c r="BB9" s="281">
        <f t="shared" si="15"/>
        <v>13</v>
      </c>
      <c r="BC9" s="281">
        <f t="shared" si="16"/>
        <v>15</v>
      </c>
      <c r="BD9" s="282">
        <f t="shared" si="17"/>
        <v>13</v>
      </c>
      <c r="BE9" s="281">
        <f t="shared" si="18"/>
        <v>11</v>
      </c>
      <c r="BF9" s="281">
        <f t="shared" si="19"/>
        <v>12</v>
      </c>
      <c r="BG9" s="281">
        <f t="shared" si="20"/>
        <v>17</v>
      </c>
      <c r="BH9" s="281">
        <f t="shared" si="21"/>
        <v>14</v>
      </c>
      <c r="BI9" s="281">
        <f t="shared" si="22"/>
        <v>12</v>
      </c>
      <c r="BJ9" s="281">
        <f t="shared" si="23"/>
        <v>14</v>
      </c>
      <c r="BK9" s="281">
        <f t="shared" si="24"/>
        <v>13</v>
      </c>
      <c r="BL9" s="283">
        <f t="shared" si="30"/>
        <v>144</v>
      </c>
      <c r="BM9" s="261">
        <f t="shared" si="31"/>
        <v>10</v>
      </c>
      <c r="BN9" s="261">
        <f t="shared" si="32"/>
        <v>17</v>
      </c>
      <c r="BO9" s="284">
        <f t="shared" si="33"/>
        <v>134</v>
      </c>
      <c r="BP9" s="221"/>
    </row>
    <row r="10" spans="1:68" ht="13.8">
      <c r="A10" s="263">
        <v>6</v>
      </c>
      <c r="B10" s="503" t="s">
        <v>411</v>
      </c>
      <c r="C10" s="285" t="s">
        <v>412</v>
      </c>
      <c r="D10" s="504">
        <v>60</v>
      </c>
      <c r="E10" s="286">
        <f t="shared" si="26"/>
        <v>1418.8</v>
      </c>
      <c r="F10" s="295">
        <f t="shared" si="0"/>
        <v>7.7999999999999758</v>
      </c>
      <c r="G10" s="267">
        <v>1411</v>
      </c>
      <c r="H10" s="268">
        <f t="shared" si="1"/>
        <v>25.48</v>
      </c>
      <c r="I10" s="269">
        <f t="shared" si="27"/>
        <v>100.90909090909099</v>
      </c>
      <c r="J10" s="287">
        <v>4</v>
      </c>
      <c r="K10" s="271">
        <v>14</v>
      </c>
      <c r="L10" s="272">
        <v>11</v>
      </c>
      <c r="M10" s="290">
        <f t="shared" si="2"/>
        <v>1310.090909090909</v>
      </c>
      <c r="N10" s="269">
        <f t="shared" si="28"/>
        <v>131</v>
      </c>
      <c r="O10" s="274">
        <f t="shared" si="29"/>
        <v>124</v>
      </c>
      <c r="P10" s="505">
        <v>20</v>
      </c>
      <c r="Q10" s="275">
        <v>1</v>
      </c>
      <c r="R10" s="506">
        <v>26</v>
      </c>
      <c r="S10" s="276">
        <v>2</v>
      </c>
      <c r="T10" s="507">
        <v>14</v>
      </c>
      <c r="U10" s="277">
        <v>1</v>
      </c>
      <c r="V10" s="506">
        <v>8</v>
      </c>
      <c r="W10" s="277">
        <v>1</v>
      </c>
      <c r="X10" s="507">
        <v>11</v>
      </c>
      <c r="Y10" s="277">
        <v>0</v>
      </c>
      <c r="Z10" s="507">
        <v>18</v>
      </c>
      <c r="AA10" s="277">
        <v>2</v>
      </c>
      <c r="AB10" s="507">
        <v>3</v>
      </c>
      <c r="AC10" s="276">
        <v>1</v>
      </c>
      <c r="AD10" s="509">
        <v>16</v>
      </c>
      <c r="AE10" s="275">
        <v>2</v>
      </c>
      <c r="AF10" s="508">
        <v>12</v>
      </c>
      <c r="AG10" s="276">
        <v>1</v>
      </c>
      <c r="AH10" s="506">
        <v>1</v>
      </c>
      <c r="AI10" s="277">
        <v>1</v>
      </c>
      <c r="AJ10" s="506">
        <v>15</v>
      </c>
      <c r="AK10" s="277">
        <v>2</v>
      </c>
      <c r="AL10" s="252"/>
      <c r="AM10" s="253">
        <f t="shared" si="25"/>
        <v>14</v>
      </c>
      <c r="AN10" s="252"/>
      <c r="AO10" s="278">
        <f t="shared" si="3"/>
        <v>1154</v>
      </c>
      <c r="AP10" s="261">
        <f t="shared" si="4"/>
        <v>1000</v>
      </c>
      <c r="AQ10" s="279">
        <f t="shared" si="5"/>
        <v>1303</v>
      </c>
      <c r="AR10" s="261">
        <f t="shared" si="6"/>
        <v>1382</v>
      </c>
      <c r="AS10" s="279">
        <f t="shared" si="7"/>
        <v>1348</v>
      </c>
      <c r="AT10" s="279">
        <f t="shared" si="8"/>
        <v>1183</v>
      </c>
      <c r="AU10" s="279">
        <f t="shared" si="9"/>
        <v>1537</v>
      </c>
      <c r="AV10" s="279">
        <f t="shared" si="10"/>
        <v>1264</v>
      </c>
      <c r="AW10" s="261">
        <f t="shared" si="11"/>
        <v>1327</v>
      </c>
      <c r="AX10" s="279">
        <f t="shared" si="12"/>
        <v>1615</v>
      </c>
      <c r="AY10" s="279">
        <f t="shared" si="13"/>
        <v>1298</v>
      </c>
      <c r="AZ10" s="215"/>
      <c r="BA10" s="280">
        <f t="shared" si="14"/>
        <v>11</v>
      </c>
      <c r="BB10" s="281">
        <f t="shared" si="15"/>
        <v>7</v>
      </c>
      <c r="BC10" s="281">
        <f t="shared" si="16"/>
        <v>10</v>
      </c>
      <c r="BD10" s="282">
        <f t="shared" si="17"/>
        <v>12</v>
      </c>
      <c r="BE10" s="281">
        <f t="shared" si="18"/>
        <v>15</v>
      </c>
      <c r="BF10" s="281">
        <f t="shared" si="19"/>
        <v>10</v>
      </c>
      <c r="BG10" s="281">
        <f t="shared" si="20"/>
        <v>14</v>
      </c>
      <c r="BH10" s="281">
        <f t="shared" si="21"/>
        <v>13</v>
      </c>
      <c r="BI10" s="281">
        <f t="shared" si="22"/>
        <v>12</v>
      </c>
      <c r="BJ10" s="281">
        <f t="shared" si="23"/>
        <v>13</v>
      </c>
      <c r="BK10" s="281">
        <f t="shared" si="24"/>
        <v>14</v>
      </c>
      <c r="BL10" s="283">
        <f t="shared" si="30"/>
        <v>131</v>
      </c>
      <c r="BM10" s="261">
        <f t="shared" si="31"/>
        <v>7</v>
      </c>
      <c r="BN10" s="261">
        <f t="shared" si="32"/>
        <v>15</v>
      </c>
      <c r="BO10" s="284">
        <f t="shared" si="33"/>
        <v>124</v>
      </c>
      <c r="BP10" s="221"/>
    </row>
    <row r="11" spans="1:68" ht="13.8">
      <c r="A11" s="263">
        <v>7</v>
      </c>
      <c r="B11" s="503" t="s">
        <v>413</v>
      </c>
      <c r="C11" s="285" t="s">
        <v>414</v>
      </c>
      <c r="D11" s="504">
        <v>70</v>
      </c>
      <c r="E11" s="286">
        <f t="shared" si="26"/>
        <v>1394.36</v>
      </c>
      <c r="F11" s="293">
        <f t="shared" si="0"/>
        <v>-14.640000000000004</v>
      </c>
      <c r="G11" s="267">
        <v>1409</v>
      </c>
      <c r="H11" s="268">
        <f t="shared" si="1"/>
        <v>25.48</v>
      </c>
      <c r="I11" s="269">
        <f t="shared" si="27"/>
        <v>112</v>
      </c>
      <c r="J11" s="287">
        <v>4</v>
      </c>
      <c r="K11" s="271">
        <v>12</v>
      </c>
      <c r="L11" s="272">
        <v>11</v>
      </c>
      <c r="M11" s="290">
        <f t="shared" si="2"/>
        <v>1297</v>
      </c>
      <c r="N11" s="269">
        <f t="shared" si="28"/>
        <v>127</v>
      </c>
      <c r="O11" s="274">
        <f t="shared" si="29"/>
        <v>119</v>
      </c>
      <c r="P11" s="505">
        <v>21</v>
      </c>
      <c r="Q11" s="275">
        <v>1</v>
      </c>
      <c r="R11" s="506">
        <v>15</v>
      </c>
      <c r="S11" s="276">
        <v>0</v>
      </c>
      <c r="T11" s="507">
        <v>22</v>
      </c>
      <c r="U11" s="277">
        <v>1</v>
      </c>
      <c r="V11" s="506">
        <v>19</v>
      </c>
      <c r="W11" s="277">
        <v>1</v>
      </c>
      <c r="X11" s="507">
        <v>20</v>
      </c>
      <c r="Y11" s="277">
        <v>2</v>
      </c>
      <c r="Z11" s="507">
        <v>8</v>
      </c>
      <c r="AA11" s="277">
        <v>1</v>
      </c>
      <c r="AB11" s="507">
        <v>4</v>
      </c>
      <c r="AC11" s="276">
        <v>2</v>
      </c>
      <c r="AD11" s="510">
        <v>10</v>
      </c>
      <c r="AE11" s="275">
        <v>2</v>
      </c>
      <c r="AF11" s="508">
        <v>5</v>
      </c>
      <c r="AG11" s="276">
        <v>0</v>
      </c>
      <c r="AH11" s="506">
        <v>9</v>
      </c>
      <c r="AI11" s="277">
        <v>2</v>
      </c>
      <c r="AJ11" s="506">
        <v>11</v>
      </c>
      <c r="AK11" s="277">
        <v>0</v>
      </c>
      <c r="AL11" s="252"/>
      <c r="AM11" s="253">
        <f t="shared" si="25"/>
        <v>12</v>
      </c>
      <c r="AN11" s="252"/>
      <c r="AO11" s="278">
        <f t="shared" si="3"/>
        <v>1153</v>
      </c>
      <c r="AP11" s="261">
        <f t="shared" si="4"/>
        <v>1298</v>
      </c>
      <c r="AQ11" s="279">
        <f t="shared" si="5"/>
        <v>1153</v>
      </c>
      <c r="AR11" s="261">
        <f t="shared" si="6"/>
        <v>1160</v>
      </c>
      <c r="AS11" s="279">
        <f t="shared" si="7"/>
        <v>1154</v>
      </c>
      <c r="AT11" s="279">
        <f t="shared" si="8"/>
        <v>1382</v>
      </c>
      <c r="AU11" s="279">
        <f t="shared" si="9"/>
        <v>1466</v>
      </c>
      <c r="AV11" s="279">
        <f t="shared" si="10"/>
        <v>1361</v>
      </c>
      <c r="AW11" s="261">
        <f t="shared" si="11"/>
        <v>1424</v>
      </c>
      <c r="AX11" s="279">
        <f t="shared" si="12"/>
        <v>1368</v>
      </c>
      <c r="AY11" s="279">
        <f t="shared" si="13"/>
        <v>1348</v>
      </c>
      <c r="AZ11" s="215"/>
      <c r="BA11" s="280">
        <f t="shared" si="14"/>
        <v>10</v>
      </c>
      <c r="BB11" s="281">
        <f t="shared" si="15"/>
        <v>14</v>
      </c>
      <c r="BC11" s="281">
        <f t="shared" si="16"/>
        <v>8</v>
      </c>
      <c r="BD11" s="282">
        <f t="shared" si="17"/>
        <v>10</v>
      </c>
      <c r="BE11" s="281">
        <f t="shared" si="18"/>
        <v>11</v>
      </c>
      <c r="BF11" s="281">
        <f t="shared" si="19"/>
        <v>12</v>
      </c>
      <c r="BG11" s="281">
        <f t="shared" si="20"/>
        <v>10</v>
      </c>
      <c r="BH11" s="281">
        <f t="shared" si="21"/>
        <v>12</v>
      </c>
      <c r="BI11" s="281">
        <f t="shared" si="22"/>
        <v>14</v>
      </c>
      <c r="BJ11" s="281">
        <f t="shared" si="23"/>
        <v>11</v>
      </c>
      <c r="BK11" s="281">
        <f t="shared" si="24"/>
        <v>15</v>
      </c>
      <c r="BL11" s="283">
        <f t="shared" si="30"/>
        <v>127</v>
      </c>
      <c r="BM11" s="261">
        <f t="shared" si="31"/>
        <v>8</v>
      </c>
      <c r="BN11" s="261">
        <f t="shared" si="32"/>
        <v>15</v>
      </c>
      <c r="BO11" s="284">
        <f t="shared" si="33"/>
        <v>119</v>
      </c>
      <c r="BP11" s="221"/>
    </row>
    <row r="12" spans="1:68" ht="13.8">
      <c r="A12" s="263">
        <v>8</v>
      </c>
      <c r="B12" s="503" t="s">
        <v>415</v>
      </c>
      <c r="C12" s="285" t="s">
        <v>279</v>
      </c>
      <c r="D12" s="511">
        <v>60</v>
      </c>
      <c r="E12" s="286">
        <f t="shared" si="26"/>
        <v>1361.8799999999999</v>
      </c>
      <c r="F12" s="295">
        <f t="shared" si="0"/>
        <v>-20.120000000000022</v>
      </c>
      <c r="G12" s="267">
        <v>1382</v>
      </c>
      <c r="H12" s="268">
        <f t="shared" si="1"/>
        <v>20.58</v>
      </c>
      <c r="I12" s="269">
        <f t="shared" si="27"/>
        <v>136.90909090909099</v>
      </c>
      <c r="J12" s="291">
        <v>9</v>
      </c>
      <c r="K12" s="271">
        <v>12</v>
      </c>
      <c r="L12" s="272">
        <v>11</v>
      </c>
      <c r="M12" s="290">
        <f t="shared" si="2"/>
        <v>1245.090909090909</v>
      </c>
      <c r="N12" s="269">
        <f t="shared" si="28"/>
        <v>122</v>
      </c>
      <c r="O12" s="274">
        <f t="shared" si="29"/>
        <v>115</v>
      </c>
      <c r="P12" s="505">
        <v>22</v>
      </c>
      <c r="Q12" s="275">
        <v>2</v>
      </c>
      <c r="R12" s="506">
        <v>16</v>
      </c>
      <c r="S12" s="276">
        <v>0</v>
      </c>
      <c r="T12" s="507">
        <v>26</v>
      </c>
      <c r="U12" s="277">
        <v>2</v>
      </c>
      <c r="V12" s="506">
        <v>6</v>
      </c>
      <c r="W12" s="277">
        <v>1</v>
      </c>
      <c r="X12" s="507">
        <v>15</v>
      </c>
      <c r="Y12" s="277">
        <v>0</v>
      </c>
      <c r="Z12" s="507">
        <v>7</v>
      </c>
      <c r="AA12" s="277">
        <v>1</v>
      </c>
      <c r="AB12" s="507">
        <v>10</v>
      </c>
      <c r="AC12" s="276">
        <v>0</v>
      </c>
      <c r="AD12" s="510">
        <v>27</v>
      </c>
      <c r="AE12" s="275">
        <v>2</v>
      </c>
      <c r="AF12" s="508">
        <v>21</v>
      </c>
      <c r="AG12" s="276">
        <v>2</v>
      </c>
      <c r="AH12" s="506">
        <v>13</v>
      </c>
      <c r="AI12" s="277">
        <v>1</v>
      </c>
      <c r="AJ12" s="506">
        <v>12</v>
      </c>
      <c r="AK12" s="277">
        <v>1</v>
      </c>
      <c r="AL12" s="252"/>
      <c r="AM12" s="253">
        <f t="shared" si="25"/>
        <v>12</v>
      </c>
      <c r="AN12" s="252"/>
      <c r="AO12" s="278">
        <f t="shared" si="3"/>
        <v>1153</v>
      </c>
      <c r="AP12" s="261">
        <f t="shared" si="4"/>
        <v>1264</v>
      </c>
      <c r="AQ12" s="279">
        <f t="shared" si="5"/>
        <v>1000</v>
      </c>
      <c r="AR12" s="261">
        <f t="shared" si="6"/>
        <v>1411</v>
      </c>
      <c r="AS12" s="279">
        <f t="shared" si="7"/>
        <v>1298</v>
      </c>
      <c r="AT12" s="279">
        <f t="shared" si="8"/>
        <v>1409</v>
      </c>
      <c r="AU12" s="279">
        <f t="shared" si="9"/>
        <v>1361</v>
      </c>
      <c r="AV12" s="279">
        <f t="shared" si="10"/>
        <v>1000</v>
      </c>
      <c r="AW12" s="261">
        <f t="shared" si="11"/>
        <v>1153</v>
      </c>
      <c r="AX12" s="279">
        <f t="shared" si="12"/>
        <v>1320</v>
      </c>
      <c r="AY12" s="279">
        <f t="shared" si="13"/>
        <v>1327</v>
      </c>
      <c r="AZ12" s="215"/>
      <c r="BA12" s="280">
        <f t="shared" si="14"/>
        <v>8</v>
      </c>
      <c r="BB12" s="281">
        <f t="shared" si="15"/>
        <v>13</v>
      </c>
      <c r="BC12" s="281">
        <f t="shared" si="16"/>
        <v>7</v>
      </c>
      <c r="BD12" s="282">
        <f t="shared" si="17"/>
        <v>14</v>
      </c>
      <c r="BE12" s="281">
        <f t="shared" si="18"/>
        <v>14</v>
      </c>
      <c r="BF12" s="281">
        <f t="shared" si="19"/>
        <v>12</v>
      </c>
      <c r="BG12" s="281">
        <f t="shared" si="20"/>
        <v>12</v>
      </c>
      <c r="BH12" s="281">
        <f t="shared" si="21"/>
        <v>7</v>
      </c>
      <c r="BI12" s="281">
        <f t="shared" si="22"/>
        <v>10</v>
      </c>
      <c r="BJ12" s="281">
        <f t="shared" si="23"/>
        <v>13</v>
      </c>
      <c r="BK12" s="281">
        <f t="shared" si="24"/>
        <v>12</v>
      </c>
      <c r="BL12" s="283">
        <f t="shared" si="30"/>
        <v>122</v>
      </c>
      <c r="BM12" s="261">
        <f t="shared" si="31"/>
        <v>7</v>
      </c>
      <c r="BN12" s="261">
        <f t="shared" si="32"/>
        <v>14</v>
      </c>
      <c r="BO12" s="284">
        <f t="shared" si="33"/>
        <v>115</v>
      </c>
      <c r="BP12" s="221"/>
    </row>
    <row r="13" spans="1:68" ht="13.8">
      <c r="A13" s="263">
        <v>9</v>
      </c>
      <c r="B13" s="503" t="s">
        <v>416</v>
      </c>
      <c r="C13" s="285" t="s">
        <v>387</v>
      </c>
      <c r="D13" s="511">
        <v>70</v>
      </c>
      <c r="E13" s="286">
        <f t="shared" si="26"/>
        <v>1363.3600000000001</v>
      </c>
      <c r="F13" s="293">
        <f t="shared" si="0"/>
        <v>-4.6399999999999864</v>
      </c>
      <c r="G13" s="267">
        <v>1368</v>
      </c>
      <c r="H13" s="268">
        <f t="shared" si="1"/>
        <v>23.52</v>
      </c>
      <c r="I13" s="269">
        <f t="shared" si="27"/>
        <v>21.090909090909008</v>
      </c>
      <c r="J13" s="270">
        <v>6</v>
      </c>
      <c r="K13" s="271">
        <v>11</v>
      </c>
      <c r="L13" s="272">
        <v>11</v>
      </c>
      <c r="M13" s="290">
        <f t="shared" si="2"/>
        <v>1346.909090909091</v>
      </c>
      <c r="N13" s="269">
        <f t="shared" si="28"/>
        <v>127</v>
      </c>
      <c r="O13" s="274">
        <f t="shared" si="29"/>
        <v>120</v>
      </c>
      <c r="P13" s="505">
        <v>23</v>
      </c>
      <c r="Q13" s="275">
        <v>2</v>
      </c>
      <c r="R13" s="506">
        <v>14</v>
      </c>
      <c r="S13" s="276">
        <v>1</v>
      </c>
      <c r="T13" s="507">
        <v>15</v>
      </c>
      <c r="U13" s="277">
        <v>2</v>
      </c>
      <c r="V13" s="506">
        <v>4</v>
      </c>
      <c r="W13" s="277">
        <v>1</v>
      </c>
      <c r="X13" s="507">
        <v>5</v>
      </c>
      <c r="Y13" s="277">
        <v>2</v>
      </c>
      <c r="Z13" s="507">
        <v>2</v>
      </c>
      <c r="AA13" s="277">
        <v>1</v>
      </c>
      <c r="AB13" s="507">
        <v>12</v>
      </c>
      <c r="AC13" s="276">
        <v>0</v>
      </c>
      <c r="AD13" s="510">
        <v>1</v>
      </c>
      <c r="AE13" s="275">
        <v>0</v>
      </c>
      <c r="AF13" s="508">
        <v>19</v>
      </c>
      <c r="AG13" s="276">
        <v>1</v>
      </c>
      <c r="AH13" s="506">
        <v>7</v>
      </c>
      <c r="AI13" s="277">
        <v>0</v>
      </c>
      <c r="AJ13" s="506">
        <v>22</v>
      </c>
      <c r="AK13" s="277">
        <v>1</v>
      </c>
      <c r="AL13" s="252"/>
      <c r="AM13" s="253">
        <f t="shared" si="25"/>
        <v>11</v>
      </c>
      <c r="AN13" s="252"/>
      <c r="AO13" s="278">
        <f t="shared" si="3"/>
        <v>1101</v>
      </c>
      <c r="AP13" s="261">
        <f t="shared" si="4"/>
        <v>1303</v>
      </c>
      <c r="AQ13" s="279">
        <f t="shared" si="5"/>
        <v>1298</v>
      </c>
      <c r="AR13" s="261">
        <f t="shared" si="6"/>
        <v>1466</v>
      </c>
      <c r="AS13" s="279">
        <f t="shared" si="7"/>
        <v>1424</v>
      </c>
      <c r="AT13" s="279">
        <f t="shared" si="8"/>
        <v>1560</v>
      </c>
      <c r="AU13" s="279">
        <f t="shared" si="9"/>
        <v>1327</v>
      </c>
      <c r="AV13" s="279">
        <f t="shared" si="10"/>
        <v>1615</v>
      </c>
      <c r="AW13" s="261">
        <f t="shared" si="11"/>
        <v>1160</v>
      </c>
      <c r="AX13" s="279">
        <f t="shared" si="12"/>
        <v>1409</v>
      </c>
      <c r="AY13" s="279">
        <f t="shared" si="13"/>
        <v>1153</v>
      </c>
      <c r="AZ13" s="215"/>
      <c r="BA13" s="280">
        <f t="shared" si="14"/>
        <v>7</v>
      </c>
      <c r="BB13" s="281">
        <f t="shared" si="15"/>
        <v>10</v>
      </c>
      <c r="BC13" s="281">
        <f t="shared" si="16"/>
        <v>14</v>
      </c>
      <c r="BD13" s="282">
        <f t="shared" si="17"/>
        <v>10</v>
      </c>
      <c r="BE13" s="281">
        <f t="shared" si="18"/>
        <v>14</v>
      </c>
      <c r="BF13" s="281">
        <f t="shared" si="19"/>
        <v>17</v>
      </c>
      <c r="BG13" s="281">
        <f t="shared" si="20"/>
        <v>12</v>
      </c>
      <c r="BH13" s="281">
        <f t="shared" si="21"/>
        <v>13</v>
      </c>
      <c r="BI13" s="281">
        <f t="shared" si="22"/>
        <v>10</v>
      </c>
      <c r="BJ13" s="281">
        <f t="shared" si="23"/>
        <v>12</v>
      </c>
      <c r="BK13" s="281">
        <f t="shared" si="24"/>
        <v>8</v>
      </c>
      <c r="BL13" s="283">
        <f t="shared" si="30"/>
        <v>127</v>
      </c>
      <c r="BM13" s="261">
        <f t="shared" si="31"/>
        <v>7</v>
      </c>
      <c r="BN13" s="261">
        <f t="shared" si="32"/>
        <v>17</v>
      </c>
      <c r="BO13" s="284">
        <f t="shared" si="33"/>
        <v>120</v>
      </c>
      <c r="BP13" s="221"/>
    </row>
    <row r="14" spans="1:68" ht="13.8">
      <c r="A14" s="263">
        <v>10</v>
      </c>
      <c r="B14" s="503" t="s">
        <v>249</v>
      </c>
      <c r="C14" s="285" t="s">
        <v>135</v>
      </c>
      <c r="D14" s="511">
        <v>60</v>
      </c>
      <c r="E14" s="286">
        <f t="shared" si="26"/>
        <v>1346.96</v>
      </c>
      <c r="F14" s="295">
        <f t="shared" si="0"/>
        <v>-14.04</v>
      </c>
      <c r="G14" s="296">
        <v>1361</v>
      </c>
      <c r="H14" s="268">
        <f t="shared" si="1"/>
        <v>21.56</v>
      </c>
      <c r="I14" s="269">
        <f t="shared" si="27"/>
        <v>70.200000000000045</v>
      </c>
      <c r="J14" s="291">
        <v>8</v>
      </c>
      <c r="K14" s="271">
        <v>12</v>
      </c>
      <c r="L14" s="272">
        <v>10</v>
      </c>
      <c r="M14" s="290">
        <f t="shared" si="2"/>
        <v>1290.8</v>
      </c>
      <c r="N14" s="269">
        <f t="shared" si="28"/>
        <v>122</v>
      </c>
      <c r="O14" s="274">
        <f t="shared" si="29"/>
        <v>122</v>
      </c>
      <c r="P14" s="505">
        <v>24</v>
      </c>
      <c r="Q14" s="275">
        <v>2</v>
      </c>
      <c r="R14" s="506">
        <v>3</v>
      </c>
      <c r="S14" s="276">
        <v>2</v>
      </c>
      <c r="T14" s="507">
        <v>16</v>
      </c>
      <c r="U14" s="277">
        <v>0</v>
      </c>
      <c r="V14" s="506">
        <v>13</v>
      </c>
      <c r="W14" s="277">
        <v>0</v>
      </c>
      <c r="X14" s="507">
        <v>21</v>
      </c>
      <c r="Y14" s="277">
        <v>0</v>
      </c>
      <c r="Z14" s="507">
        <v>17</v>
      </c>
      <c r="AA14" s="277">
        <v>2</v>
      </c>
      <c r="AB14" s="507">
        <v>8</v>
      </c>
      <c r="AC14" s="276">
        <v>2</v>
      </c>
      <c r="AD14" s="505">
        <v>7</v>
      </c>
      <c r="AE14" s="275">
        <v>0</v>
      </c>
      <c r="AF14" s="508">
        <v>11</v>
      </c>
      <c r="AG14" s="276">
        <v>0</v>
      </c>
      <c r="AH14" s="506">
        <v>99</v>
      </c>
      <c r="AI14" s="277">
        <v>2</v>
      </c>
      <c r="AJ14" s="506">
        <v>18</v>
      </c>
      <c r="AK14" s="277">
        <v>2</v>
      </c>
      <c r="AL14" s="252"/>
      <c r="AM14" s="253">
        <f t="shared" si="25"/>
        <v>12</v>
      </c>
      <c r="AN14" s="252"/>
      <c r="AO14" s="278">
        <f t="shared" si="3"/>
        <v>1100</v>
      </c>
      <c r="AP14" s="261">
        <f t="shared" si="4"/>
        <v>1537</v>
      </c>
      <c r="AQ14" s="279">
        <f t="shared" si="5"/>
        <v>1264</v>
      </c>
      <c r="AR14" s="261">
        <f t="shared" si="6"/>
        <v>1320</v>
      </c>
      <c r="AS14" s="279">
        <f t="shared" si="7"/>
        <v>1153</v>
      </c>
      <c r="AT14" s="279">
        <f t="shared" si="8"/>
        <v>1212</v>
      </c>
      <c r="AU14" s="279">
        <f t="shared" si="9"/>
        <v>1382</v>
      </c>
      <c r="AV14" s="279">
        <f t="shared" si="10"/>
        <v>1409</v>
      </c>
      <c r="AW14" s="261">
        <f t="shared" si="11"/>
        <v>1348</v>
      </c>
      <c r="AX14" s="279">
        <f t="shared" si="12"/>
        <v>0</v>
      </c>
      <c r="AY14" s="279">
        <f t="shared" si="13"/>
        <v>1183</v>
      </c>
      <c r="AZ14" s="215"/>
      <c r="BA14" s="280">
        <f t="shared" si="14"/>
        <v>11</v>
      </c>
      <c r="BB14" s="281">
        <f t="shared" si="15"/>
        <v>14</v>
      </c>
      <c r="BC14" s="281">
        <f t="shared" si="16"/>
        <v>13</v>
      </c>
      <c r="BD14" s="282">
        <f t="shared" si="17"/>
        <v>13</v>
      </c>
      <c r="BE14" s="281">
        <f t="shared" si="18"/>
        <v>10</v>
      </c>
      <c r="BF14" s="281">
        <f t="shared" si="19"/>
        <v>12</v>
      </c>
      <c r="BG14" s="281">
        <f t="shared" si="20"/>
        <v>12</v>
      </c>
      <c r="BH14" s="281">
        <f t="shared" si="21"/>
        <v>12</v>
      </c>
      <c r="BI14" s="281">
        <f t="shared" si="22"/>
        <v>15</v>
      </c>
      <c r="BJ14" s="281">
        <f t="shared" si="23"/>
        <v>0</v>
      </c>
      <c r="BK14" s="281">
        <f t="shared" si="24"/>
        <v>10</v>
      </c>
      <c r="BL14" s="283">
        <f t="shared" si="30"/>
        <v>122</v>
      </c>
      <c r="BM14" s="261">
        <f t="shared" si="31"/>
        <v>0</v>
      </c>
      <c r="BN14" s="261">
        <f t="shared" si="32"/>
        <v>15</v>
      </c>
      <c r="BO14" s="284">
        <f t="shared" si="33"/>
        <v>122</v>
      </c>
      <c r="BP14" s="221"/>
    </row>
    <row r="15" spans="1:68" ht="13.8">
      <c r="A15" s="263">
        <v>11</v>
      </c>
      <c r="B15" s="503" t="s">
        <v>248</v>
      </c>
      <c r="C15" s="285" t="s">
        <v>108</v>
      </c>
      <c r="D15" s="511">
        <v>60</v>
      </c>
      <c r="E15" s="286">
        <f t="shared" si="26"/>
        <v>1395.96</v>
      </c>
      <c r="F15" s="293">
        <f t="shared" si="0"/>
        <v>47.960000000000008</v>
      </c>
      <c r="G15" s="267">
        <v>1348</v>
      </c>
      <c r="H15" s="268">
        <f t="shared" si="1"/>
        <v>27.439999999999998</v>
      </c>
      <c r="I15" s="269">
        <f t="shared" si="27"/>
        <v>-36.181818181818244</v>
      </c>
      <c r="J15" s="291">
        <v>2</v>
      </c>
      <c r="K15" s="292">
        <v>15</v>
      </c>
      <c r="L15" s="272">
        <v>11</v>
      </c>
      <c r="M15" s="290">
        <f t="shared" si="2"/>
        <v>1384.1818181818182</v>
      </c>
      <c r="N15" s="269">
        <f t="shared" si="28"/>
        <v>137</v>
      </c>
      <c r="O15" s="274">
        <f t="shared" si="29"/>
        <v>128</v>
      </c>
      <c r="P15" s="505">
        <v>25</v>
      </c>
      <c r="Q15" s="275">
        <v>2</v>
      </c>
      <c r="R15" s="506">
        <v>4</v>
      </c>
      <c r="S15" s="276">
        <v>2</v>
      </c>
      <c r="T15" s="507">
        <v>5</v>
      </c>
      <c r="U15" s="277">
        <v>0</v>
      </c>
      <c r="V15" s="506">
        <v>3</v>
      </c>
      <c r="W15" s="277">
        <v>1</v>
      </c>
      <c r="X15" s="507">
        <v>6</v>
      </c>
      <c r="Y15" s="277">
        <v>2</v>
      </c>
      <c r="Z15" s="507">
        <v>15</v>
      </c>
      <c r="AA15" s="277">
        <v>1</v>
      </c>
      <c r="AB15" s="507">
        <v>1</v>
      </c>
      <c r="AC15" s="276">
        <v>1</v>
      </c>
      <c r="AD15" s="509">
        <v>13</v>
      </c>
      <c r="AE15" s="275">
        <v>0</v>
      </c>
      <c r="AF15" s="508">
        <v>10</v>
      </c>
      <c r="AG15" s="276">
        <v>2</v>
      </c>
      <c r="AH15" s="506">
        <v>12</v>
      </c>
      <c r="AI15" s="277">
        <v>2</v>
      </c>
      <c r="AJ15" s="506">
        <v>7</v>
      </c>
      <c r="AK15" s="277">
        <v>2</v>
      </c>
      <c r="AL15" s="252"/>
      <c r="AM15" s="253">
        <f t="shared" si="25"/>
        <v>15</v>
      </c>
      <c r="AN15" s="252"/>
      <c r="AO15" s="278">
        <f t="shared" si="3"/>
        <v>1058</v>
      </c>
      <c r="AP15" s="261">
        <f t="shared" si="4"/>
        <v>1466</v>
      </c>
      <c r="AQ15" s="279">
        <f t="shared" si="5"/>
        <v>1424</v>
      </c>
      <c r="AR15" s="261">
        <f t="shared" si="6"/>
        <v>1537</v>
      </c>
      <c r="AS15" s="279">
        <f t="shared" si="7"/>
        <v>1411</v>
      </c>
      <c r="AT15" s="279">
        <f t="shared" si="8"/>
        <v>1298</v>
      </c>
      <c r="AU15" s="279">
        <f t="shared" si="9"/>
        <v>1615</v>
      </c>
      <c r="AV15" s="279">
        <f t="shared" si="10"/>
        <v>1320</v>
      </c>
      <c r="AW15" s="261">
        <f t="shared" si="11"/>
        <v>1361</v>
      </c>
      <c r="AX15" s="279">
        <f t="shared" si="12"/>
        <v>1327</v>
      </c>
      <c r="AY15" s="279">
        <f t="shared" si="13"/>
        <v>1409</v>
      </c>
      <c r="AZ15" s="215"/>
      <c r="BA15" s="280">
        <f t="shared" si="14"/>
        <v>9</v>
      </c>
      <c r="BB15" s="281">
        <f t="shared" si="15"/>
        <v>10</v>
      </c>
      <c r="BC15" s="281">
        <f t="shared" si="16"/>
        <v>14</v>
      </c>
      <c r="BD15" s="282">
        <f t="shared" si="17"/>
        <v>14</v>
      </c>
      <c r="BE15" s="281">
        <f t="shared" si="18"/>
        <v>14</v>
      </c>
      <c r="BF15" s="281">
        <f t="shared" si="19"/>
        <v>14</v>
      </c>
      <c r="BG15" s="281">
        <f t="shared" si="20"/>
        <v>13</v>
      </c>
      <c r="BH15" s="281">
        <f t="shared" si="21"/>
        <v>13</v>
      </c>
      <c r="BI15" s="281">
        <f t="shared" si="22"/>
        <v>12</v>
      </c>
      <c r="BJ15" s="281">
        <f t="shared" si="23"/>
        <v>12</v>
      </c>
      <c r="BK15" s="281">
        <f t="shared" si="24"/>
        <v>12</v>
      </c>
      <c r="BL15" s="283">
        <f t="shared" si="30"/>
        <v>137</v>
      </c>
      <c r="BM15" s="261">
        <f t="shared" si="31"/>
        <v>9</v>
      </c>
      <c r="BN15" s="261">
        <f t="shared" si="32"/>
        <v>14</v>
      </c>
      <c r="BO15" s="284">
        <f t="shared" si="33"/>
        <v>128</v>
      </c>
      <c r="BP15" s="221"/>
    </row>
    <row r="16" spans="1:68" ht="13.8">
      <c r="A16" s="263">
        <v>12</v>
      </c>
      <c r="B16" s="503" t="s">
        <v>417</v>
      </c>
      <c r="C16" s="285" t="s">
        <v>418</v>
      </c>
      <c r="D16" s="511">
        <v>60</v>
      </c>
      <c r="E16" s="286">
        <f t="shared" si="26"/>
        <v>1327.3</v>
      </c>
      <c r="F16" s="293">
        <f t="shared" si="0"/>
        <v>0.30000000000002913</v>
      </c>
      <c r="G16" s="267">
        <v>1327</v>
      </c>
      <c r="H16" s="268">
        <f t="shared" si="1"/>
        <v>22.54</v>
      </c>
      <c r="I16" s="269">
        <f t="shared" si="27"/>
        <v>44.090909090909008</v>
      </c>
      <c r="J16" s="291">
        <v>7</v>
      </c>
      <c r="K16" s="271">
        <v>12</v>
      </c>
      <c r="L16" s="272">
        <v>11</v>
      </c>
      <c r="M16" s="290">
        <f t="shared" si="2"/>
        <v>1282.909090909091</v>
      </c>
      <c r="N16" s="269">
        <f t="shared" si="28"/>
        <v>132</v>
      </c>
      <c r="O16" s="274">
        <f t="shared" si="29"/>
        <v>125</v>
      </c>
      <c r="P16" s="505">
        <v>26</v>
      </c>
      <c r="Q16" s="275">
        <v>0</v>
      </c>
      <c r="R16" s="506">
        <v>23</v>
      </c>
      <c r="S16" s="276">
        <v>2</v>
      </c>
      <c r="T16" s="507">
        <v>24</v>
      </c>
      <c r="U16" s="277">
        <v>1</v>
      </c>
      <c r="V16" s="506">
        <v>20</v>
      </c>
      <c r="W16" s="277">
        <v>2</v>
      </c>
      <c r="X16" s="507">
        <v>16</v>
      </c>
      <c r="Y16" s="277">
        <v>2</v>
      </c>
      <c r="Z16" s="507">
        <v>5</v>
      </c>
      <c r="AA16" s="277">
        <v>1</v>
      </c>
      <c r="AB16" s="507">
        <v>9</v>
      </c>
      <c r="AC16" s="276">
        <v>2</v>
      </c>
      <c r="AD16" s="505">
        <v>2</v>
      </c>
      <c r="AE16" s="275">
        <v>0</v>
      </c>
      <c r="AF16" s="508">
        <v>6</v>
      </c>
      <c r="AG16" s="276">
        <v>1</v>
      </c>
      <c r="AH16" s="506">
        <v>11</v>
      </c>
      <c r="AI16" s="277">
        <v>0</v>
      </c>
      <c r="AJ16" s="506">
        <v>8</v>
      </c>
      <c r="AK16" s="277">
        <v>1</v>
      </c>
      <c r="AL16" s="252"/>
      <c r="AM16" s="253">
        <f t="shared" si="25"/>
        <v>12</v>
      </c>
      <c r="AN16" s="252"/>
      <c r="AO16" s="278">
        <f t="shared" si="3"/>
        <v>1000</v>
      </c>
      <c r="AP16" s="261">
        <f t="shared" si="4"/>
        <v>1101</v>
      </c>
      <c r="AQ16" s="279">
        <f t="shared" si="5"/>
        <v>1100</v>
      </c>
      <c r="AR16" s="261">
        <f t="shared" si="6"/>
        <v>1154</v>
      </c>
      <c r="AS16" s="279">
        <f t="shared" si="7"/>
        <v>1264</v>
      </c>
      <c r="AT16" s="279">
        <f t="shared" si="8"/>
        <v>1424</v>
      </c>
      <c r="AU16" s="279">
        <f t="shared" si="9"/>
        <v>1368</v>
      </c>
      <c r="AV16" s="279">
        <f t="shared" si="10"/>
        <v>1560</v>
      </c>
      <c r="AW16" s="261">
        <f t="shared" si="11"/>
        <v>1411</v>
      </c>
      <c r="AX16" s="279">
        <f t="shared" si="12"/>
        <v>1348</v>
      </c>
      <c r="AY16" s="279">
        <f t="shared" si="13"/>
        <v>1382</v>
      </c>
      <c r="AZ16" s="215"/>
      <c r="BA16" s="280">
        <f t="shared" si="14"/>
        <v>7</v>
      </c>
      <c r="BB16" s="281">
        <f t="shared" si="15"/>
        <v>7</v>
      </c>
      <c r="BC16" s="281">
        <f t="shared" si="16"/>
        <v>11</v>
      </c>
      <c r="BD16" s="282">
        <f t="shared" si="17"/>
        <v>11</v>
      </c>
      <c r="BE16" s="281">
        <f t="shared" si="18"/>
        <v>13</v>
      </c>
      <c r="BF16" s="281">
        <f t="shared" si="19"/>
        <v>14</v>
      </c>
      <c r="BG16" s="281">
        <f t="shared" si="20"/>
        <v>11</v>
      </c>
      <c r="BH16" s="281">
        <f t="shared" si="21"/>
        <v>17</v>
      </c>
      <c r="BI16" s="281">
        <f t="shared" si="22"/>
        <v>14</v>
      </c>
      <c r="BJ16" s="281">
        <f t="shared" si="23"/>
        <v>15</v>
      </c>
      <c r="BK16" s="281">
        <f t="shared" si="24"/>
        <v>12</v>
      </c>
      <c r="BL16" s="283">
        <f t="shared" si="30"/>
        <v>132</v>
      </c>
      <c r="BM16" s="261">
        <f t="shared" si="31"/>
        <v>7</v>
      </c>
      <c r="BN16" s="261">
        <f t="shared" si="32"/>
        <v>17</v>
      </c>
      <c r="BO16" s="284">
        <f t="shared" si="33"/>
        <v>125</v>
      </c>
      <c r="BP16" s="221"/>
    </row>
    <row r="17" spans="1:68" ht="13.8">
      <c r="A17" s="263">
        <v>13</v>
      </c>
      <c r="B17" s="503" t="s">
        <v>419</v>
      </c>
      <c r="C17" s="285" t="s">
        <v>420</v>
      </c>
      <c r="D17" s="504">
        <v>70</v>
      </c>
      <c r="E17" s="286">
        <f t="shared" si="26"/>
        <v>1348.58</v>
      </c>
      <c r="F17" s="293">
        <f t="shared" si="0"/>
        <v>28.579999999999988</v>
      </c>
      <c r="G17" s="267">
        <v>1320</v>
      </c>
      <c r="H17" s="268">
        <f t="shared" si="1"/>
        <v>26.46</v>
      </c>
      <c r="I17" s="269">
        <f t="shared" si="27"/>
        <v>-39</v>
      </c>
      <c r="J17" s="291">
        <v>3</v>
      </c>
      <c r="K17" s="292">
        <v>13</v>
      </c>
      <c r="L17" s="272">
        <v>11</v>
      </c>
      <c r="M17" s="290">
        <f t="shared" si="2"/>
        <v>1359</v>
      </c>
      <c r="N17" s="269">
        <f t="shared" si="28"/>
        <v>141</v>
      </c>
      <c r="O17" s="274">
        <f t="shared" si="29"/>
        <v>134</v>
      </c>
      <c r="P17" s="505">
        <v>27</v>
      </c>
      <c r="Q17" s="275">
        <v>2</v>
      </c>
      <c r="R17" s="506">
        <v>5</v>
      </c>
      <c r="S17" s="276">
        <v>0</v>
      </c>
      <c r="T17" s="507">
        <v>1</v>
      </c>
      <c r="U17" s="277">
        <v>2</v>
      </c>
      <c r="V17" s="506">
        <v>10</v>
      </c>
      <c r="W17" s="277">
        <v>2</v>
      </c>
      <c r="X17" s="507">
        <v>2</v>
      </c>
      <c r="Y17" s="277">
        <v>0</v>
      </c>
      <c r="Z17" s="507">
        <v>3</v>
      </c>
      <c r="AA17" s="277">
        <v>1</v>
      </c>
      <c r="AB17" s="507">
        <v>19</v>
      </c>
      <c r="AC17" s="276">
        <v>2</v>
      </c>
      <c r="AD17" s="505">
        <v>11</v>
      </c>
      <c r="AE17" s="275">
        <v>2</v>
      </c>
      <c r="AF17" s="508">
        <v>15</v>
      </c>
      <c r="AG17" s="276">
        <v>0</v>
      </c>
      <c r="AH17" s="506">
        <v>8</v>
      </c>
      <c r="AI17" s="277">
        <v>1</v>
      </c>
      <c r="AJ17" s="506">
        <v>16</v>
      </c>
      <c r="AK17" s="277">
        <v>1</v>
      </c>
      <c r="AL17" s="252"/>
      <c r="AM17" s="253">
        <f t="shared" si="25"/>
        <v>13</v>
      </c>
      <c r="AN17" s="252"/>
      <c r="AO17" s="278">
        <f t="shared" si="3"/>
        <v>1000</v>
      </c>
      <c r="AP17" s="261">
        <f t="shared" si="4"/>
        <v>1424</v>
      </c>
      <c r="AQ17" s="279">
        <f t="shared" si="5"/>
        <v>1615</v>
      </c>
      <c r="AR17" s="261">
        <f t="shared" si="6"/>
        <v>1361</v>
      </c>
      <c r="AS17" s="279">
        <f t="shared" si="7"/>
        <v>1560</v>
      </c>
      <c r="AT17" s="279">
        <f t="shared" si="8"/>
        <v>1537</v>
      </c>
      <c r="AU17" s="279">
        <f t="shared" si="9"/>
        <v>1160</v>
      </c>
      <c r="AV17" s="279">
        <f t="shared" si="10"/>
        <v>1348</v>
      </c>
      <c r="AW17" s="261">
        <f t="shared" si="11"/>
        <v>1298</v>
      </c>
      <c r="AX17" s="279">
        <f t="shared" si="12"/>
        <v>1382</v>
      </c>
      <c r="AY17" s="279">
        <f t="shared" si="13"/>
        <v>1264</v>
      </c>
      <c r="AZ17" s="215"/>
      <c r="BA17" s="280">
        <f t="shared" si="14"/>
        <v>7</v>
      </c>
      <c r="BB17" s="281">
        <f t="shared" si="15"/>
        <v>14</v>
      </c>
      <c r="BC17" s="281">
        <f t="shared" si="16"/>
        <v>13</v>
      </c>
      <c r="BD17" s="282">
        <f t="shared" si="17"/>
        <v>12</v>
      </c>
      <c r="BE17" s="281">
        <f t="shared" si="18"/>
        <v>17</v>
      </c>
      <c r="BF17" s="281">
        <f t="shared" si="19"/>
        <v>14</v>
      </c>
      <c r="BG17" s="281">
        <f t="shared" si="20"/>
        <v>10</v>
      </c>
      <c r="BH17" s="281">
        <f t="shared" si="21"/>
        <v>15</v>
      </c>
      <c r="BI17" s="281">
        <f t="shared" si="22"/>
        <v>14</v>
      </c>
      <c r="BJ17" s="281">
        <f t="shared" si="23"/>
        <v>12</v>
      </c>
      <c r="BK17" s="281">
        <f t="shared" si="24"/>
        <v>13</v>
      </c>
      <c r="BL17" s="283">
        <f t="shared" si="30"/>
        <v>141</v>
      </c>
      <c r="BM17" s="261">
        <f t="shared" si="31"/>
        <v>7</v>
      </c>
      <c r="BN17" s="261">
        <f t="shared" si="32"/>
        <v>17</v>
      </c>
      <c r="BO17" s="284">
        <f t="shared" si="33"/>
        <v>134</v>
      </c>
      <c r="BP17" s="221"/>
    </row>
    <row r="18" spans="1:68" ht="13.8">
      <c r="A18" s="263">
        <v>14</v>
      </c>
      <c r="B18" s="503" t="s">
        <v>421</v>
      </c>
      <c r="C18" s="285" t="s">
        <v>422</v>
      </c>
      <c r="D18" s="504">
        <v>60</v>
      </c>
      <c r="E18" s="286">
        <f t="shared" si="26"/>
        <v>1267.3800000000001</v>
      </c>
      <c r="F18" s="293">
        <f t="shared" si="0"/>
        <v>-35.619999999999976</v>
      </c>
      <c r="G18" s="267">
        <v>1303</v>
      </c>
      <c r="H18" s="268">
        <f t="shared" si="1"/>
        <v>13.719999999999999</v>
      </c>
      <c r="I18" s="269">
        <f t="shared" si="27"/>
        <v>78.099999999999909</v>
      </c>
      <c r="J18" s="291">
        <v>16</v>
      </c>
      <c r="K18" s="271">
        <v>10</v>
      </c>
      <c r="L18" s="272">
        <v>10</v>
      </c>
      <c r="M18" s="290">
        <f t="shared" si="2"/>
        <v>1224.9000000000001</v>
      </c>
      <c r="N18" s="269">
        <f t="shared" si="28"/>
        <v>110</v>
      </c>
      <c r="O18" s="274">
        <f t="shared" si="29"/>
        <v>110</v>
      </c>
      <c r="P18" s="505">
        <v>99</v>
      </c>
      <c r="Q18" s="275">
        <v>2</v>
      </c>
      <c r="R18" s="506">
        <v>9</v>
      </c>
      <c r="S18" s="276">
        <v>1</v>
      </c>
      <c r="T18" s="507">
        <v>6</v>
      </c>
      <c r="U18" s="277">
        <v>1</v>
      </c>
      <c r="V18" s="506">
        <v>2</v>
      </c>
      <c r="W18" s="277">
        <v>0</v>
      </c>
      <c r="X18" s="507">
        <v>18</v>
      </c>
      <c r="Y18" s="277">
        <v>1</v>
      </c>
      <c r="Z18" s="507">
        <v>19</v>
      </c>
      <c r="AA18" s="277">
        <v>0</v>
      </c>
      <c r="AB18" s="507">
        <v>20</v>
      </c>
      <c r="AC18" s="276">
        <v>0</v>
      </c>
      <c r="AD18" s="505">
        <v>23</v>
      </c>
      <c r="AE18" s="275">
        <v>2</v>
      </c>
      <c r="AF18" s="508">
        <v>26</v>
      </c>
      <c r="AG18" s="276">
        <v>2</v>
      </c>
      <c r="AH18" s="506">
        <v>24</v>
      </c>
      <c r="AI18" s="277">
        <v>1</v>
      </c>
      <c r="AJ18" s="506">
        <v>17</v>
      </c>
      <c r="AK18" s="277">
        <v>0</v>
      </c>
      <c r="AL18" s="252"/>
      <c r="AM18" s="253">
        <f t="shared" si="25"/>
        <v>10</v>
      </c>
      <c r="AN18" s="252"/>
      <c r="AO18" s="278">
        <f t="shared" si="3"/>
        <v>0</v>
      </c>
      <c r="AP18" s="261">
        <f t="shared" si="4"/>
        <v>1368</v>
      </c>
      <c r="AQ18" s="279">
        <f t="shared" si="5"/>
        <v>1411</v>
      </c>
      <c r="AR18" s="261">
        <f t="shared" si="6"/>
        <v>1560</v>
      </c>
      <c r="AS18" s="279">
        <f t="shared" si="7"/>
        <v>1183</v>
      </c>
      <c r="AT18" s="279">
        <f t="shared" si="8"/>
        <v>1160</v>
      </c>
      <c r="AU18" s="279">
        <f t="shared" si="9"/>
        <v>1154</v>
      </c>
      <c r="AV18" s="279">
        <f t="shared" si="10"/>
        <v>1101</v>
      </c>
      <c r="AW18" s="261">
        <f t="shared" si="11"/>
        <v>1000</v>
      </c>
      <c r="AX18" s="279">
        <f t="shared" si="12"/>
        <v>1100</v>
      </c>
      <c r="AY18" s="279">
        <f t="shared" si="13"/>
        <v>1212</v>
      </c>
      <c r="AZ18" s="215"/>
      <c r="BA18" s="280">
        <f t="shared" si="14"/>
        <v>0</v>
      </c>
      <c r="BB18" s="281">
        <f t="shared" si="15"/>
        <v>11</v>
      </c>
      <c r="BC18" s="281">
        <f t="shared" si="16"/>
        <v>14</v>
      </c>
      <c r="BD18" s="282">
        <f t="shared" si="17"/>
        <v>17</v>
      </c>
      <c r="BE18" s="281">
        <f t="shared" si="18"/>
        <v>10</v>
      </c>
      <c r="BF18" s="281">
        <f t="shared" si="19"/>
        <v>10</v>
      </c>
      <c r="BG18" s="281">
        <f t="shared" si="20"/>
        <v>11</v>
      </c>
      <c r="BH18" s="281">
        <f t="shared" si="21"/>
        <v>7</v>
      </c>
      <c r="BI18" s="281">
        <f t="shared" si="22"/>
        <v>7</v>
      </c>
      <c r="BJ18" s="281">
        <f t="shared" si="23"/>
        <v>11</v>
      </c>
      <c r="BK18" s="281">
        <f t="shared" si="24"/>
        <v>12</v>
      </c>
      <c r="BL18" s="283">
        <f t="shared" si="30"/>
        <v>110</v>
      </c>
      <c r="BM18" s="261">
        <f t="shared" si="31"/>
        <v>0</v>
      </c>
      <c r="BN18" s="261">
        <f t="shared" si="32"/>
        <v>17</v>
      </c>
      <c r="BO18" s="284">
        <f t="shared" si="33"/>
        <v>110</v>
      </c>
      <c r="BP18" s="221"/>
    </row>
    <row r="19" spans="1:68" ht="13.8">
      <c r="A19" s="263">
        <v>15</v>
      </c>
      <c r="B19" s="503" t="s">
        <v>423</v>
      </c>
      <c r="C19" s="285" t="s">
        <v>424</v>
      </c>
      <c r="D19" s="504">
        <v>60</v>
      </c>
      <c r="E19" s="286">
        <f t="shared" si="26"/>
        <v>1346.46</v>
      </c>
      <c r="F19" s="293">
        <f t="shared" si="0"/>
        <v>48.460000000000022</v>
      </c>
      <c r="G19" s="267">
        <v>1298</v>
      </c>
      <c r="H19" s="268">
        <f t="shared" si="1"/>
        <v>26.46</v>
      </c>
      <c r="I19" s="269">
        <f t="shared" si="27"/>
        <v>-83.909090909090992</v>
      </c>
      <c r="J19" s="270">
        <v>3</v>
      </c>
      <c r="K19" s="271">
        <v>14</v>
      </c>
      <c r="L19" s="272">
        <v>11</v>
      </c>
      <c r="M19" s="290">
        <f t="shared" si="2"/>
        <v>1381.909090909091</v>
      </c>
      <c r="N19" s="269">
        <f t="shared" si="28"/>
        <v>145</v>
      </c>
      <c r="O19" s="274">
        <f t="shared" si="29"/>
        <v>134</v>
      </c>
      <c r="P19" s="505">
        <v>1</v>
      </c>
      <c r="Q19" s="275">
        <v>1</v>
      </c>
      <c r="R19" s="506">
        <v>7</v>
      </c>
      <c r="S19" s="276">
        <v>2</v>
      </c>
      <c r="T19" s="507">
        <v>9</v>
      </c>
      <c r="U19" s="277">
        <v>0</v>
      </c>
      <c r="V19" s="506">
        <v>24</v>
      </c>
      <c r="W19" s="277">
        <v>2</v>
      </c>
      <c r="X19" s="507">
        <v>8</v>
      </c>
      <c r="Y19" s="277">
        <v>2</v>
      </c>
      <c r="Z19" s="507">
        <v>11</v>
      </c>
      <c r="AA19" s="277">
        <v>1</v>
      </c>
      <c r="AB19" s="507">
        <v>16</v>
      </c>
      <c r="AC19" s="276">
        <v>2</v>
      </c>
      <c r="AD19" s="505">
        <v>5</v>
      </c>
      <c r="AE19" s="275">
        <v>1</v>
      </c>
      <c r="AF19" s="508">
        <v>13</v>
      </c>
      <c r="AG19" s="276">
        <v>2</v>
      </c>
      <c r="AH19" s="506">
        <v>2</v>
      </c>
      <c r="AI19" s="277">
        <v>1</v>
      </c>
      <c r="AJ19" s="506">
        <v>6</v>
      </c>
      <c r="AK19" s="277">
        <v>0</v>
      </c>
      <c r="AL19" s="252"/>
      <c r="AM19" s="253">
        <f t="shared" si="25"/>
        <v>14</v>
      </c>
      <c r="AN19" s="252"/>
      <c r="AO19" s="278">
        <f t="shared" si="3"/>
        <v>1615</v>
      </c>
      <c r="AP19" s="261">
        <f t="shared" si="4"/>
        <v>1409</v>
      </c>
      <c r="AQ19" s="279">
        <f t="shared" si="5"/>
        <v>1368</v>
      </c>
      <c r="AR19" s="261">
        <f t="shared" si="6"/>
        <v>1100</v>
      </c>
      <c r="AS19" s="279">
        <f t="shared" si="7"/>
        <v>1382</v>
      </c>
      <c r="AT19" s="279">
        <f t="shared" si="8"/>
        <v>1348</v>
      </c>
      <c r="AU19" s="279">
        <f t="shared" si="9"/>
        <v>1264</v>
      </c>
      <c r="AV19" s="279">
        <f t="shared" si="10"/>
        <v>1424</v>
      </c>
      <c r="AW19" s="261">
        <f t="shared" si="11"/>
        <v>1320</v>
      </c>
      <c r="AX19" s="279">
        <f t="shared" si="12"/>
        <v>1560</v>
      </c>
      <c r="AY19" s="279">
        <f t="shared" si="13"/>
        <v>1411</v>
      </c>
      <c r="AZ19" s="215"/>
      <c r="BA19" s="280">
        <f t="shared" si="14"/>
        <v>13</v>
      </c>
      <c r="BB19" s="281">
        <f t="shared" si="15"/>
        <v>12</v>
      </c>
      <c r="BC19" s="281">
        <f t="shared" si="16"/>
        <v>11</v>
      </c>
      <c r="BD19" s="282">
        <f t="shared" si="17"/>
        <v>11</v>
      </c>
      <c r="BE19" s="281">
        <f t="shared" si="18"/>
        <v>12</v>
      </c>
      <c r="BF19" s="281">
        <f t="shared" si="19"/>
        <v>15</v>
      </c>
      <c r="BG19" s="281">
        <f t="shared" si="20"/>
        <v>13</v>
      </c>
      <c r="BH19" s="281">
        <f t="shared" si="21"/>
        <v>14</v>
      </c>
      <c r="BI19" s="281">
        <f t="shared" si="22"/>
        <v>13</v>
      </c>
      <c r="BJ19" s="281">
        <f t="shared" si="23"/>
        <v>17</v>
      </c>
      <c r="BK19" s="281">
        <f t="shared" si="24"/>
        <v>14</v>
      </c>
      <c r="BL19" s="283">
        <f t="shared" si="30"/>
        <v>145</v>
      </c>
      <c r="BM19" s="261">
        <f t="shared" si="31"/>
        <v>11</v>
      </c>
      <c r="BN19" s="261">
        <f t="shared" si="32"/>
        <v>17</v>
      </c>
      <c r="BO19" s="284">
        <f t="shared" si="33"/>
        <v>134</v>
      </c>
      <c r="BP19" s="221"/>
    </row>
    <row r="20" spans="1:68" ht="13.8">
      <c r="A20" s="263">
        <v>16</v>
      </c>
      <c r="B20" s="503" t="s">
        <v>425</v>
      </c>
      <c r="C20" s="285" t="s">
        <v>284</v>
      </c>
      <c r="D20" s="504">
        <v>60</v>
      </c>
      <c r="E20" s="286">
        <f t="shared" si="26"/>
        <v>1303.1600000000001</v>
      </c>
      <c r="F20" s="293">
        <f t="shared" si="0"/>
        <v>39.159999999999982</v>
      </c>
      <c r="G20" s="267">
        <v>1264</v>
      </c>
      <c r="H20" s="268">
        <f t="shared" si="1"/>
        <v>24.5</v>
      </c>
      <c r="I20" s="269">
        <f t="shared" si="27"/>
        <v>-87.090909090909008</v>
      </c>
      <c r="J20" s="287">
        <v>5</v>
      </c>
      <c r="K20" s="271">
        <v>13</v>
      </c>
      <c r="L20" s="272">
        <v>11</v>
      </c>
      <c r="M20" s="290">
        <f t="shared" si="2"/>
        <v>1351.090909090909</v>
      </c>
      <c r="N20" s="269">
        <f t="shared" si="28"/>
        <v>138</v>
      </c>
      <c r="O20" s="274">
        <f t="shared" si="29"/>
        <v>128</v>
      </c>
      <c r="P20" s="505">
        <v>2</v>
      </c>
      <c r="Q20" s="275">
        <v>2</v>
      </c>
      <c r="R20" s="506">
        <v>8</v>
      </c>
      <c r="S20" s="276">
        <v>2</v>
      </c>
      <c r="T20" s="507">
        <v>10</v>
      </c>
      <c r="U20" s="277">
        <v>2</v>
      </c>
      <c r="V20" s="506">
        <v>5</v>
      </c>
      <c r="W20" s="277">
        <v>0</v>
      </c>
      <c r="X20" s="507">
        <v>12</v>
      </c>
      <c r="Y20" s="277">
        <v>0</v>
      </c>
      <c r="Z20" s="507">
        <v>21</v>
      </c>
      <c r="AA20" s="277">
        <v>2</v>
      </c>
      <c r="AB20" s="507">
        <v>15</v>
      </c>
      <c r="AC20" s="276">
        <v>0</v>
      </c>
      <c r="AD20" s="509">
        <v>6</v>
      </c>
      <c r="AE20" s="275">
        <v>0</v>
      </c>
      <c r="AF20" s="508">
        <v>4</v>
      </c>
      <c r="AG20" s="276">
        <v>2</v>
      </c>
      <c r="AH20" s="506">
        <v>19</v>
      </c>
      <c r="AI20" s="277">
        <v>2</v>
      </c>
      <c r="AJ20" s="506">
        <v>13</v>
      </c>
      <c r="AK20" s="277">
        <v>1</v>
      </c>
      <c r="AL20" s="252"/>
      <c r="AM20" s="253">
        <f t="shared" si="25"/>
        <v>13</v>
      </c>
      <c r="AN20" s="252"/>
      <c r="AO20" s="278">
        <f t="shared" si="3"/>
        <v>1560</v>
      </c>
      <c r="AP20" s="261">
        <f t="shared" si="4"/>
        <v>1382</v>
      </c>
      <c r="AQ20" s="279">
        <f t="shared" si="5"/>
        <v>1361</v>
      </c>
      <c r="AR20" s="261">
        <f t="shared" si="6"/>
        <v>1424</v>
      </c>
      <c r="AS20" s="279">
        <f t="shared" si="7"/>
        <v>1327</v>
      </c>
      <c r="AT20" s="279">
        <f t="shared" si="8"/>
        <v>1153</v>
      </c>
      <c r="AU20" s="279">
        <f t="shared" si="9"/>
        <v>1298</v>
      </c>
      <c r="AV20" s="279">
        <f t="shared" si="10"/>
        <v>1411</v>
      </c>
      <c r="AW20" s="261">
        <f t="shared" si="11"/>
        <v>1466</v>
      </c>
      <c r="AX20" s="279">
        <f t="shared" si="12"/>
        <v>1160</v>
      </c>
      <c r="AY20" s="279">
        <f t="shared" si="13"/>
        <v>1320</v>
      </c>
      <c r="AZ20" s="215"/>
      <c r="BA20" s="280">
        <f t="shared" si="14"/>
        <v>17</v>
      </c>
      <c r="BB20" s="281">
        <f t="shared" si="15"/>
        <v>12</v>
      </c>
      <c r="BC20" s="281">
        <f t="shared" si="16"/>
        <v>12</v>
      </c>
      <c r="BD20" s="282">
        <f t="shared" si="17"/>
        <v>14</v>
      </c>
      <c r="BE20" s="281">
        <f t="shared" si="18"/>
        <v>12</v>
      </c>
      <c r="BF20" s="281">
        <f t="shared" si="19"/>
        <v>10</v>
      </c>
      <c r="BG20" s="281">
        <f t="shared" si="20"/>
        <v>14</v>
      </c>
      <c r="BH20" s="281">
        <f t="shared" si="21"/>
        <v>14</v>
      </c>
      <c r="BI20" s="281">
        <f t="shared" si="22"/>
        <v>10</v>
      </c>
      <c r="BJ20" s="281">
        <f t="shared" si="23"/>
        <v>10</v>
      </c>
      <c r="BK20" s="281">
        <f t="shared" si="24"/>
        <v>13</v>
      </c>
      <c r="BL20" s="283">
        <f t="shared" si="30"/>
        <v>138</v>
      </c>
      <c r="BM20" s="261">
        <f t="shared" si="31"/>
        <v>10</v>
      </c>
      <c r="BN20" s="261">
        <f t="shared" si="32"/>
        <v>17</v>
      </c>
      <c r="BO20" s="284">
        <f t="shared" si="33"/>
        <v>128</v>
      </c>
      <c r="BP20" s="221"/>
    </row>
    <row r="21" spans="1:68" ht="13.8">
      <c r="A21" s="263">
        <v>17</v>
      </c>
      <c r="B21" s="503" t="s">
        <v>426</v>
      </c>
      <c r="C21" s="285" t="s">
        <v>226</v>
      </c>
      <c r="D21" s="504">
        <v>70</v>
      </c>
      <c r="E21" s="286">
        <f t="shared" si="26"/>
        <v>1217.9000000000001</v>
      </c>
      <c r="F21" s="295">
        <f t="shared" si="0"/>
        <v>5.8999999999999986</v>
      </c>
      <c r="G21" s="296">
        <v>1212</v>
      </c>
      <c r="H21" s="268">
        <f t="shared" si="1"/>
        <v>24.5</v>
      </c>
      <c r="I21" s="269">
        <f t="shared" si="27"/>
        <v>-29.5</v>
      </c>
      <c r="J21" s="291">
        <v>5</v>
      </c>
      <c r="K21" s="271">
        <v>12</v>
      </c>
      <c r="L21" s="272">
        <v>10</v>
      </c>
      <c r="M21" s="290">
        <f t="shared" si="2"/>
        <v>1241.5</v>
      </c>
      <c r="N21" s="269">
        <f t="shared" si="28"/>
        <v>101</v>
      </c>
      <c r="O21" s="274">
        <f t="shared" si="29"/>
        <v>101</v>
      </c>
      <c r="P21" s="505">
        <v>3</v>
      </c>
      <c r="Q21" s="275">
        <v>0</v>
      </c>
      <c r="R21" s="506">
        <v>24</v>
      </c>
      <c r="S21" s="276">
        <v>0</v>
      </c>
      <c r="T21" s="507">
        <v>99</v>
      </c>
      <c r="U21" s="277">
        <v>2</v>
      </c>
      <c r="V21" s="506">
        <v>18</v>
      </c>
      <c r="W21" s="277">
        <v>0</v>
      </c>
      <c r="X21" s="507">
        <v>25</v>
      </c>
      <c r="Y21" s="277">
        <v>2</v>
      </c>
      <c r="Z21" s="507">
        <v>10</v>
      </c>
      <c r="AA21" s="277">
        <v>0</v>
      </c>
      <c r="AB21" s="507">
        <v>23</v>
      </c>
      <c r="AC21" s="276">
        <v>2</v>
      </c>
      <c r="AD21" s="505">
        <v>4</v>
      </c>
      <c r="AE21" s="275">
        <v>0</v>
      </c>
      <c r="AF21" s="508">
        <v>22</v>
      </c>
      <c r="AG21" s="276">
        <v>2</v>
      </c>
      <c r="AH21" s="506">
        <v>21</v>
      </c>
      <c r="AI21" s="277">
        <v>2</v>
      </c>
      <c r="AJ21" s="506">
        <v>14</v>
      </c>
      <c r="AK21" s="277">
        <v>2</v>
      </c>
      <c r="AL21" s="252"/>
      <c r="AM21" s="253">
        <f t="shared" si="25"/>
        <v>12</v>
      </c>
      <c r="AN21" s="252"/>
      <c r="AO21" s="278">
        <f t="shared" si="3"/>
        <v>1537</v>
      </c>
      <c r="AP21" s="261">
        <f t="shared" si="4"/>
        <v>1100</v>
      </c>
      <c r="AQ21" s="279">
        <f t="shared" si="5"/>
        <v>0</v>
      </c>
      <c r="AR21" s="261">
        <f t="shared" si="6"/>
        <v>1183</v>
      </c>
      <c r="AS21" s="279">
        <f t="shared" si="7"/>
        <v>1058</v>
      </c>
      <c r="AT21" s="279">
        <f t="shared" si="8"/>
        <v>1361</v>
      </c>
      <c r="AU21" s="279">
        <f t="shared" si="9"/>
        <v>1101</v>
      </c>
      <c r="AV21" s="279">
        <f t="shared" si="10"/>
        <v>1466</v>
      </c>
      <c r="AW21" s="261">
        <f t="shared" si="11"/>
        <v>1153</v>
      </c>
      <c r="AX21" s="279">
        <f t="shared" si="12"/>
        <v>1153</v>
      </c>
      <c r="AY21" s="279">
        <f t="shared" si="13"/>
        <v>1303</v>
      </c>
      <c r="AZ21" s="215"/>
      <c r="BA21" s="280">
        <f t="shared" si="14"/>
        <v>14</v>
      </c>
      <c r="BB21" s="281">
        <f t="shared" si="15"/>
        <v>11</v>
      </c>
      <c r="BC21" s="281">
        <f t="shared" si="16"/>
        <v>0</v>
      </c>
      <c r="BD21" s="282">
        <f t="shared" si="17"/>
        <v>10</v>
      </c>
      <c r="BE21" s="281">
        <f t="shared" si="18"/>
        <v>9</v>
      </c>
      <c r="BF21" s="281">
        <f t="shared" si="19"/>
        <v>12</v>
      </c>
      <c r="BG21" s="281">
        <f t="shared" si="20"/>
        <v>7</v>
      </c>
      <c r="BH21" s="281">
        <f t="shared" si="21"/>
        <v>10</v>
      </c>
      <c r="BI21" s="281">
        <f t="shared" si="22"/>
        <v>8</v>
      </c>
      <c r="BJ21" s="281">
        <f t="shared" si="23"/>
        <v>10</v>
      </c>
      <c r="BK21" s="281">
        <f t="shared" si="24"/>
        <v>10</v>
      </c>
      <c r="BL21" s="283">
        <f t="shared" si="30"/>
        <v>101</v>
      </c>
      <c r="BM21" s="261">
        <f t="shared" si="31"/>
        <v>0</v>
      </c>
      <c r="BN21" s="261">
        <f t="shared" si="32"/>
        <v>14</v>
      </c>
      <c r="BO21" s="284">
        <f t="shared" si="33"/>
        <v>101</v>
      </c>
      <c r="BP21" s="221"/>
    </row>
    <row r="22" spans="1:68" ht="13.8">
      <c r="A22" s="263">
        <v>18</v>
      </c>
      <c r="B22" s="503" t="s">
        <v>427</v>
      </c>
      <c r="C22" s="285" t="s">
        <v>382</v>
      </c>
      <c r="D22" s="504">
        <v>60</v>
      </c>
      <c r="E22" s="286">
        <f t="shared" si="26"/>
        <v>1199.04</v>
      </c>
      <c r="F22" s="293">
        <f t="shared" si="0"/>
        <v>16.039999999999974</v>
      </c>
      <c r="G22" s="267">
        <v>1183</v>
      </c>
      <c r="H22" s="268">
        <f t="shared" si="1"/>
        <v>17.64</v>
      </c>
      <c r="I22" s="269">
        <f t="shared" si="27"/>
        <v>-118.36363636363626</v>
      </c>
      <c r="J22" s="270">
        <v>12</v>
      </c>
      <c r="K22" s="271">
        <v>10</v>
      </c>
      <c r="L22" s="272">
        <v>11</v>
      </c>
      <c r="M22" s="290">
        <f t="shared" si="2"/>
        <v>1301.3636363636363</v>
      </c>
      <c r="N22" s="269">
        <f t="shared" si="28"/>
        <v>128</v>
      </c>
      <c r="O22" s="274">
        <f t="shared" si="29"/>
        <v>120</v>
      </c>
      <c r="P22" s="505">
        <v>4</v>
      </c>
      <c r="Q22" s="275">
        <v>0</v>
      </c>
      <c r="R22" s="506">
        <v>25</v>
      </c>
      <c r="S22" s="276">
        <v>2</v>
      </c>
      <c r="T22" s="507">
        <v>2</v>
      </c>
      <c r="U22" s="277">
        <v>0</v>
      </c>
      <c r="V22" s="506">
        <v>17</v>
      </c>
      <c r="W22" s="277">
        <v>2</v>
      </c>
      <c r="X22" s="507">
        <v>14</v>
      </c>
      <c r="Y22" s="277">
        <v>1</v>
      </c>
      <c r="Z22" s="507">
        <v>6</v>
      </c>
      <c r="AA22" s="277">
        <v>0</v>
      </c>
      <c r="AB22" s="507">
        <v>22</v>
      </c>
      <c r="AC22" s="276">
        <v>2</v>
      </c>
      <c r="AD22" s="505">
        <v>24</v>
      </c>
      <c r="AE22" s="275">
        <v>2</v>
      </c>
      <c r="AF22" s="508">
        <v>3</v>
      </c>
      <c r="AG22" s="276">
        <v>0</v>
      </c>
      <c r="AH22" s="506">
        <v>20</v>
      </c>
      <c r="AI22" s="277">
        <v>1</v>
      </c>
      <c r="AJ22" s="506">
        <v>10</v>
      </c>
      <c r="AK22" s="277">
        <v>0</v>
      </c>
      <c r="AL22" s="252"/>
      <c r="AM22" s="253">
        <f t="shared" si="25"/>
        <v>10</v>
      </c>
      <c r="AN22" s="252"/>
      <c r="AO22" s="278">
        <f t="shared" si="3"/>
        <v>1466</v>
      </c>
      <c r="AP22" s="261">
        <f t="shared" si="4"/>
        <v>1058</v>
      </c>
      <c r="AQ22" s="279">
        <f t="shared" si="5"/>
        <v>1560</v>
      </c>
      <c r="AR22" s="261">
        <f t="shared" si="6"/>
        <v>1212</v>
      </c>
      <c r="AS22" s="279">
        <f t="shared" si="7"/>
        <v>1303</v>
      </c>
      <c r="AT22" s="279">
        <f t="shared" si="8"/>
        <v>1411</v>
      </c>
      <c r="AU22" s="279">
        <f t="shared" si="9"/>
        <v>1153</v>
      </c>
      <c r="AV22" s="279">
        <f t="shared" si="10"/>
        <v>1100</v>
      </c>
      <c r="AW22" s="261">
        <f t="shared" si="11"/>
        <v>1537</v>
      </c>
      <c r="AX22" s="279">
        <f t="shared" si="12"/>
        <v>1154</v>
      </c>
      <c r="AY22" s="279">
        <f t="shared" si="13"/>
        <v>1361</v>
      </c>
      <c r="AZ22" s="215"/>
      <c r="BA22" s="280">
        <f t="shared" si="14"/>
        <v>10</v>
      </c>
      <c r="BB22" s="281">
        <f t="shared" si="15"/>
        <v>9</v>
      </c>
      <c r="BC22" s="281">
        <f t="shared" si="16"/>
        <v>17</v>
      </c>
      <c r="BD22" s="282">
        <f t="shared" si="17"/>
        <v>12</v>
      </c>
      <c r="BE22" s="281">
        <f t="shared" si="18"/>
        <v>10</v>
      </c>
      <c r="BF22" s="281">
        <f t="shared" si="19"/>
        <v>14</v>
      </c>
      <c r="BG22" s="281">
        <f t="shared" si="20"/>
        <v>8</v>
      </c>
      <c r="BH22" s="281">
        <f t="shared" si="21"/>
        <v>11</v>
      </c>
      <c r="BI22" s="281">
        <f t="shared" si="22"/>
        <v>14</v>
      </c>
      <c r="BJ22" s="281">
        <f t="shared" si="23"/>
        <v>11</v>
      </c>
      <c r="BK22" s="281">
        <f t="shared" si="24"/>
        <v>12</v>
      </c>
      <c r="BL22" s="283">
        <f t="shared" si="30"/>
        <v>128</v>
      </c>
      <c r="BM22" s="261">
        <f t="shared" si="31"/>
        <v>8</v>
      </c>
      <c r="BN22" s="261">
        <f t="shared" si="32"/>
        <v>17</v>
      </c>
      <c r="BO22" s="284">
        <f t="shared" si="33"/>
        <v>120</v>
      </c>
      <c r="BP22" s="221"/>
    </row>
    <row r="23" spans="1:68" ht="13.8">
      <c r="A23" s="263">
        <v>19</v>
      </c>
      <c r="B23" s="503" t="s">
        <v>251</v>
      </c>
      <c r="C23" s="285" t="s">
        <v>428</v>
      </c>
      <c r="D23" s="504">
        <v>60</v>
      </c>
      <c r="E23" s="286">
        <f t="shared" si="26"/>
        <v>1165.58</v>
      </c>
      <c r="F23" s="293">
        <f t="shared" si="0"/>
        <v>5.5800000000000161</v>
      </c>
      <c r="G23" s="267">
        <v>1160</v>
      </c>
      <c r="H23" s="268">
        <f t="shared" si="1"/>
        <v>15.68</v>
      </c>
      <c r="I23" s="269">
        <f t="shared" si="27"/>
        <v>-127.90000000000009</v>
      </c>
      <c r="J23" s="287">
        <v>14</v>
      </c>
      <c r="K23" s="271">
        <v>10</v>
      </c>
      <c r="L23" s="272">
        <v>10</v>
      </c>
      <c r="M23" s="290">
        <f t="shared" si="2"/>
        <v>1287.9000000000001</v>
      </c>
      <c r="N23" s="269">
        <f t="shared" si="28"/>
        <v>116</v>
      </c>
      <c r="O23" s="274">
        <f t="shared" si="29"/>
        <v>116</v>
      </c>
      <c r="P23" s="505">
        <v>5</v>
      </c>
      <c r="Q23" s="275">
        <v>0</v>
      </c>
      <c r="R23" s="506">
        <v>99</v>
      </c>
      <c r="S23" s="276">
        <v>2</v>
      </c>
      <c r="T23" s="507">
        <v>3</v>
      </c>
      <c r="U23" s="277">
        <v>0</v>
      </c>
      <c r="V23" s="506">
        <v>7</v>
      </c>
      <c r="W23" s="277">
        <v>1</v>
      </c>
      <c r="X23" s="507">
        <v>24</v>
      </c>
      <c r="Y23" s="277">
        <v>2</v>
      </c>
      <c r="Z23" s="507">
        <v>14</v>
      </c>
      <c r="AA23" s="277">
        <v>2</v>
      </c>
      <c r="AB23" s="507">
        <v>13</v>
      </c>
      <c r="AC23" s="276">
        <v>0</v>
      </c>
      <c r="AD23" s="505">
        <v>20</v>
      </c>
      <c r="AE23" s="275">
        <v>2</v>
      </c>
      <c r="AF23" s="508">
        <v>9</v>
      </c>
      <c r="AG23" s="276">
        <v>1</v>
      </c>
      <c r="AH23" s="506">
        <v>16</v>
      </c>
      <c r="AI23" s="277">
        <v>0</v>
      </c>
      <c r="AJ23" s="506">
        <v>27</v>
      </c>
      <c r="AK23" s="277">
        <v>0</v>
      </c>
      <c r="AL23" s="252"/>
      <c r="AM23" s="253">
        <f t="shared" si="25"/>
        <v>10</v>
      </c>
      <c r="AN23" s="252"/>
      <c r="AO23" s="278">
        <f t="shared" si="3"/>
        <v>1424</v>
      </c>
      <c r="AP23" s="261">
        <f t="shared" si="4"/>
        <v>0</v>
      </c>
      <c r="AQ23" s="279">
        <f t="shared" si="5"/>
        <v>1537</v>
      </c>
      <c r="AR23" s="261">
        <f t="shared" si="6"/>
        <v>1409</v>
      </c>
      <c r="AS23" s="279">
        <f t="shared" si="7"/>
        <v>1100</v>
      </c>
      <c r="AT23" s="279">
        <f t="shared" si="8"/>
        <v>1303</v>
      </c>
      <c r="AU23" s="279">
        <f t="shared" si="9"/>
        <v>1320</v>
      </c>
      <c r="AV23" s="279">
        <f t="shared" si="10"/>
        <v>1154</v>
      </c>
      <c r="AW23" s="261">
        <f t="shared" si="11"/>
        <v>1368</v>
      </c>
      <c r="AX23" s="279">
        <f t="shared" si="12"/>
        <v>1264</v>
      </c>
      <c r="AY23" s="279">
        <f t="shared" si="13"/>
        <v>1000</v>
      </c>
      <c r="AZ23" s="215"/>
      <c r="BA23" s="280">
        <f t="shared" si="14"/>
        <v>14</v>
      </c>
      <c r="BB23" s="281">
        <f t="shared" si="15"/>
        <v>0</v>
      </c>
      <c r="BC23" s="281">
        <f t="shared" si="16"/>
        <v>14</v>
      </c>
      <c r="BD23" s="282">
        <f t="shared" si="17"/>
        <v>12</v>
      </c>
      <c r="BE23" s="281">
        <f t="shared" si="18"/>
        <v>11</v>
      </c>
      <c r="BF23" s="281">
        <f t="shared" si="19"/>
        <v>10</v>
      </c>
      <c r="BG23" s="281">
        <f t="shared" si="20"/>
        <v>13</v>
      </c>
      <c r="BH23" s="281">
        <f t="shared" si="21"/>
        <v>11</v>
      </c>
      <c r="BI23" s="281">
        <f t="shared" si="22"/>
        <v>11</v>
      </c>
      <c r="BJ23" s="281">
        <f t="shared" si="23"/>
        <v>13</v>
      </c>
      <c r="BK23" s="281">
        <f t="shared" si="24"/>
        <v>7</v>
      </c>
      <c r="BL23" s="283">
        <f t="shared" si="30"/>
        <v>116</v>
      </c>
      <c r="BM23" s="261">
        <f t="shared" si="31"/>
        <v>0</v>
      </c>
      <c r="BN23" s="261">
        <f t="shared" si="32"/>
        <v>14</v>
      </c>
      <c r="BO23" s="284">
        <f t="shared" si="33"/>
        <v>116</v>
      </c>
      <c r="BP23" s="221"/>
    </row>
    <row r="24" spans="1:68" ht="13.8">
      <c r="A24" s="263">
        <v>20</v>
      </c>
      <c r="B24" s="503" t="s">
        <v>429</v>
      </c>
      <c r="C24" s="285" t="s">
        <v>396</v>
      </c>
      <c r="D24" s="504">
        <v>60</v>
      </c>
      <c r="E24" s="286">
        <f t="shared" si="26"/>
        <v>1172.3599999999999</v>
      </c>
      <c r="F24" s="293">
        <f t="shared" si="0"/>
        <v>18.360000000000003</v>
      </c>
      <c r="G24" s="267">
        <v>1154</v>
      </c>
      <c r="H24" s="268">
        <f t="shared" si="1"/>
        <v>19.600000000000001</v>
      </c>
      <c r="I24" s="269">
        <f t="shared" si="27"/>
        <v>-83.454545454545496</v>
      </c>
      <c r="J24" s="287">
        <v>10</v>
      </c>
      <c r="K24" s="271">
        <v>11</v>
      </c>
      <c r="L24" s="272">
        <v>11</v>
      </c>
      <c r="M24" s="290">
        <f t="shared" si="2"/>
        <v>1237.4545454545455</v>
      </c>
      <c r="N24" s="269">
        <f t="shared" si="28"/>
        <v>119</v>
      </c>
      <c r="O24" s="274">
        <f t="shared" si="29"/>
        <v>112</v>
      </c>
      <c r="P24" s="505">
        <v>6</v>
      </c>
      <c r="Q24" s="275">
        <v>1</v>
      </c>
      <c r="R24" s="506">
        <v>2</v>
      </c>
      <c r="S24" s="276">
        <v>0</v>
      </c>
      <c r="T24" s="507">
        <v>27</v>
      </c>
      <c r="U24" s="277">
        <v>2</v>
      </c>
      <c r="V24" s="506">
        <v>12</v>
      </c>
      <c r="W24" s="277">
        <v>0</v>
      </c>
      <c r="X24" s="507">
        <v>7</v>
      </c>
      <c r="Y24" s="277">
        <v>0</v>
      </c>
      <c r="Z24" s="507">
        <v>23</v>
      </c>
      <c r="AA24" s="277">
        <v>2</v>
      </c>
      <c r="AB24" s="507">
        <v>14</v>
      </c>
      <c r="AC24" s="276">
        <v>2</v>
      </c>
      <c r="AD24" s="509">
        <v>19</v>
      </c>
      <c r="AE24" s="275">
        <v>0</v>
      </c>
      <c r="AF24" s="508">
        <v>25</v>
      </c>
      <c r="AG24" s="276">
        <v>2</v>
      </c>
      <c r="AH24" s="506">
        <v>18</v>
      </c>
      <c r="AI24" s="277">
        <v>1</v>
      </c>
      <c r="AJ24" s="506">
        <v>24</v>
      </c>
      <c r="AK24" s="277">
        <v>1</v>
      </c>
      <c r="AL24" s="252"/>
      <c r="AM24" s="253">
        <f t="shared" si="25"/>
        <v>11</v>
      </c>
      <c r="AN24" s="252"/>
      <c r="AO24" s="278">
        <f t="shared" si="3"/>
        <v>1411</v>
      </c>
      <c r="AP24" s="261">
        <f t="shared" si="4"/>
        <v>1560</v>
      </c>
      <c r="AQ24" s="279">
        <f t="shared" si="5"/>
        <v>1000</v>
      </c>
      <c r="AR24" s="261">
        <f t="shared" si="6"/>
        <v>1327</v>
      </c>
      <c r="AS24" s="279">
        <f t="shared" si="7"/>
        <v>1409</v>
      </c>
      <c r="AT24" s="279">
        <f t="shared" si="8"/>
        <v>1101</v>
      </c>
      <c r="AU24" s="279">
        <f t="shared" si="9"/>
        <v>1303</v>
      </c>
      <c r="AV24" s="279">
        <f t="shared" si="10"/>
        <v>1160</v>
      </c>
      <c r="AW24" s="261">
        <f t="shared" si="11"/>
        <v>1058</v>
      </c>
      <c r="AX24" s="279">
        <f t="shared" si="12"/>
        <v>1183</v>
      </c>
      <c r="AY24" s="279">
        <f t="shared" si="13"/>
        <v>1100</v>
      </c>
      <c r="AZ24" s="215"/>
      <c r="BA24" s="280">
        <f t="shared" si="14"/>
        <v>14</v>
      </c>
      <c r="BB24" s="281">
        <f t="shared" si="15"/>
        <v>17</v>
      </c>
      <c r="BC24" s="281">
        <f t="shared" si="16"/>
        <v>7</v>
      </c>
      <c r="BD24" s="282">
        <f t="shared" si="17"/>
        <v>12</v>
      </c>
      <c r="BE24" s="281">
        <f t="shared" si="18"/>
        <v>12</v>
      </c>
      <c r="BF24" s="281">
        <f t="shared" si="19"/>
        <v>7</v>
      </c>
      <c r="BG24" s="281">
        <f t="shared" si="20"/>
        <v>10</v>
      </c>
      <c r="BH24" s="281">
        <f t="shared" si="21"/>
        <v>10</v>
      </c>
      <c r="BI24" s="281">
        <f t="shared" si="22"/>
        <v>9</v>
      </c>
      <c r="BJ24" s="281">
        <f t="shared" si="23"/>
        <v>10</v>
      </c>
      <c r="BK24" s="281">
        <f t="shared" si="24"/>
        <v>11</v>
      </c>
      <c r="BL24" s="283">
        <f t="shared" si="30"/>
        <v>119</v>
      </c>
      <c r="BM24" s="261">
        <f t="shared" si="31"/>
        <v>7</v>
      </c>
      <c r="BN24" s="261">
        <f t="shared" si="32"/>
        <v>17</v>
      </c>
      <c r="BO24" s="284">
        <f t="shared" si="33"/>
        <v>112</v>
      </c>
      <c r="BP24" s="221"/>
    </row>
    <row r="25" spans="1:68" ht="13.8">
      <c r="A25" s="263">
        <v>21</v>
      </c>
      <c r="B25" s="503" t="s">
        <v>430</v>
      </c>
      <c r="C25" s="285" t="s">
        <v>226</v>
      </c>
      <c r="D25" s="504">
        <v>60</v>
      </c>
      <c r="E25" s="286">
        <f t="shared" si="26"/>
        <v>1170.3800000000001</v>
      </c>
      <c r="F25" s="293">
        <f t="shared" si="0"/>
        <v>17.380000000000013</v>
      </c>
      <c r="G25" s="267">
        <v>1153</v>
      </c>
      <c r="H25" s="268">
        <f t="shared" si="1"/>
        <v>14.7</v>
      </c>
      <c r="I25" s="269">
        <f t="shared" si="27"/>
        <v>-186.90000000000009</v>
      </c>
      <c r="J25" s="291">
        <v>15</v>
      </c>
      <c r="K25" s="292">
        <v>10</v>
      </c>
      <c r="L25" s="272">
        <v>10</v>
      </c>
      <c r="M25" s="290">
        <f t="shared" si="2"/>
        <v>1339.9</v>
      </c>
      <c r="N25" s="269">
        <f t="shared" si="28"/>
        <v>113</v>
      </c>
      <c r="O25" s="274">
        <f t="shared" si="29"/>
        <v>113</v>
      </c>
      <c r="P25" s="505">
        <v>7</v>
      </c>
      <c r="Q25" s="275">
        <v>1</v>
      </c>
      <c r="R25" s="506">
        <v>1</v>
      </c>
      <c r="S25" s="276">
        <v>1</v>
      </c>
      <c r="T25" s="507">
        <v>4</v>
      </c>
      <c r="U25" s="277">
        <v>0</v>
      </c>
      <c r="V25" s="506">
        <v>22</v>
      </c>
      <c r="W25" s="277">
        <v>2</v>
      </c>
      <c r="X25" s="507">
        <v>10</v>
      </c>
      <c r="Y25" s="277">
        <v>2</v>
      </c>
      <c r="Z25" s="507">
        <v>16</v>
      </c>
      <c r="AA25" s="277">
        <v>0</v>
      </c>
      <c r="AB25" s="507">
        <v>26</v>
      </c>
      <c r="AC25" s="276">
        <v>2</v>
      </c>
      <c r="AD25" s="510">
        <v>3</v>
      </c>
      <c r="AE25" s="275">
        <v>0</v>
      </c>
      <c r="AF25" s="508">
        <v>8</v>
      </c>
      <c r="AG25" s="276">
        <v>0</v>
      </c>
      <c r="AH25" s="506">
        <v>17</v>
      </c>
      <c r="AI25" s="277">
        <v>0</v>
      </c>
      <c r="AJ25" s="506">
        <v>99</v>
      </c>
      <c r="AK25" s="277">
        <v>2</v>
      </c>
      <c r="AL25" s="252"/>
      <c r="AM25" s="253">
        <f t="shared" si="25"/>
        <v>10</v>
      </c>
      <c r="AN25" s="252"/>
      <c r="AO25" s="278">
        <f t="shared" si="3"/>
        <v>1409</v>
      </c>
      <c r="AP25" s="261">
        <f t="shared" si="4"/>
        <v>1615</v>
      </c>
      <c r="AQ25" s="279">
        <f t="shared" si="5"/>
        <v>1466</v>
      </c>
      <c r="AR25" s="261">
        <f t="shared" si="6"/>
        <v>1153</v>
      </c>
      <c r="AS25" s="279">
        <f t="shared" si="7"/>
        <v>1361</v>
      </c>
      <c r="AT25" s="279">
        <f t="shared" si="8"/>
        <v>1264</v>
      </c>
      <c r="AU25" s="279">
        <f t="shared" si="9"/>
        <v>1000</v>
      </c>
      <c r="AV25" s="279">
        <f t="shared" si="10"/>
        <v>1537</v>
      </c>
      <c r="AW25" s="261">
        <f t="shared" si="11"/>
        <v>1382</v>
      </c>
      <c r="AX25" s="279">
        <f t="shared" si="12"/>
        <v>1212</v>
      </c>
      <c r="AY25" s="279">
        <f t="shared" si="13"/>
        <v>0</v>
      </c>
      <c r="AZ25" s="215"/>
      <c r="BA25" s="280">
        <f t="shared" si="14"/>
        <v>12</v>
      </c>
      <c r="BB25" s="281">
        <f t="shared" si="15"/>
        <v>13</v>
      </c>
      <c r="BC25" s="281">
        <f t="shared" si="16"/>
        <v>10</v>
      </c>
      <c r="BD25" s="282">
        <f t="shared" si="17"/>
        <v>8</v>
      </c>
      <c r="BE25" s="281">
        <f t="shared" si="18"/>
        <v>12</v>
      </c>
      <c r="BF25" s="281">
        <f t="shared" si="19"/>
        <v>13</v>
      </c>
      <c r="BG25" s="281">
        <f t="shared" si="20"/>
        <v>7</v>
      </c>
      <c r="BH25" s="281">
        <f t="shared" si="21"/>
        <v>14</v>
      </c>
      <c r="BI25" s="281">
        <f t="shared" si="22"/>
        <v>12</v>
      </c>
      <c r="BJ25" s="281">
        <f t="shared" si="23"/>
        <v>12</v>
      </c>
      <c r="BK25" s="281">
        <f t="shared" si="24"/>
        <v>0</v>
      </c>
      <c r="BL25" s="283">
        <f t="shared" si="30"/>
        <v>113</v>
      </c>
      <c r="BM25" s="261">
        <f t="shared" si="31"/>
        <v>0</v>
      </c>
      <c r="BN25" s="261">
        <f t="shared" si="32"/>
        <v>14</v>
      </c>
      <c r="BO25" s="284">
        <f t="shared" si="33"/>
        <v>113</v>
      </c>
      <c r="BP25" s="221"/>
    </row>
    <row r="26" spans="1:68" ht="13.8">
      <c r="A26" s="263">
        <v>22</v>
      </c>
      <c r="B26" s="503" t="s">
        <v>250</v>
      </c>
      <c r="C26" s="285" t="s">
        <v>431</v>
      </c>
      <c r="D26" s="504">
        <v>60</v>
      </c>
      <c r="E26" s="286">
        <f t="shared" si="26"/>
        <v>1119.72</v>
      </c>
      <c r="F26" s="293">
        <f t="shared" si="0"/>
        <v>-33.280000000000015</v>
      </c>
      <c r="G26" s="267">
        <v>1153</v>
      </c>
      <c r="H26" s="268">
        <f t="shared" si="1"/>
        <v>12.74</v>
      </c>
      <c r="I26" s="269">
        <f t="shared" si="27"/>
        <v>-33.599999999999909</v>
      </c>
      <c r="J26" s="270">
        <v>17</v>
      </c>
      <c r="K26" s="271">
        <v>8</v>
      </c>
      <c r="L26" s="272">
        <v>10</v>
      </c>
      <c r="M26" s="290">
        <f t="shared" si="2"/>
        <v>1186.5999999999999</v>
      </c>
      <c r="N26" s="269">
        <f t="shared" si="28"/>
        <v>97</v>
      </c>
      <c r="O26" s="274">
        <f t="shared" si="29"/>
        <v>97</v>
      </c>
      <c r="P26" s="505">
        <v>8</v>
      </c>
      <c r="Q26" s="275">
        <v>0</v>
      </c>
      <c r="R26" s="506">
        <v>27</v>
      </c>
      <c r="S26" s="276">
        <v>1</v>
      </c>
      <c r="T26" s="507">
        <v>7</v>
      </c>
      <c r="U26" s="277">
        <v>1</v>
      </c>
      <c r="V26" s="506">
        <v>21</v>
      </c>
      <c r="W26" s="277">
        <v>0</v>
      </c>
      <c r="X26" s="507">
        <v>99</v>
      </c>
      <c r="Y26" s="277">
        <v>2</v>
      </c>
      <c r="Z26" s="507">
        <v>26</v>
      </c>
      <c r="AA26" s="277">
        <v>1</v>
      </c>
      <c r="AB26" s="507">
        <v>18</v>
      </c>
      <c r="AC26" s="276">
        <v>0</v>
      </c>
      <c r="AD26" s="505">
        <v>25</v>
      </c>
      <c r="AE26" s="275">
        <v>1</v>
      </c>
      <c r="AF26" s="508">
        <v>17</v>
      </c>
      <c r="AG26" s="276">
        <v>0</v>
      </c>
      <c r="AH26" s="506">
        <v>23</v>
      </c>
      <c r="AI26" s="277">
        <v>1</v>
      </c>
      <c r="AJ26" s="506">
        <v>9</v>
      </c>
      <c r="AK26" s="277">
        <v>1</v>
      </c>
      <c r="AL26" s="252"/>
      <c r="AM26" s="253">
        <f t="shared" si="25"/>
        <v>8</v>
      </c>
      <c r="AN26" s="252"/>
      <c r="AO26" s="278">
        <f t="shared" si="3"/>
        <v>1382</v>
      </c>
      <c r="AP26" s="261">
        <f t="shared" si="4"/>
        <v>1000</v>
      </c>
      <c r="AQ26" s="279">
        <f t="shared" si="5"/>
        <v>1409</v>
      </c>
      <c r="AR26" s="261">
        <f t="shared" si="6"/>
        <v>1153</v>
      </c>
      <c r="AS26" s="279">
        <f t="shared" si="7"/>
        <v>0</v>
      </c>
      <c r="AT26" s="279">
        <f t="shared" si="8"/>
        <v>1000</v>
      </c>
      <c r="AU26" s="279">
        <f t="shared" si="9"/>
        <v>1183</v>
      </c>
      <c r="AV26" s="279">
        <f t="shared" si="10"/>
        <v>1058</v>
      </c>
      <c r="AW26" s="261">
        <f t="shared" si="11"/>
        <v>1212</v>
      </c>
      <c r="AX26" s="279">
        <f t="shared" si="12"/>
        <v>1101</v>
      </c>
      <c r="AY26" s="279">
        <f t="shared" si="13"/>
        <v>1368</v>
      </c>
      <c r="AZ26" s="215"/>
      <c r="BA26" s="280">
        <f t="shared" si="14"/>
        <v>12</v>
      </c>
      <c r="BB26" s="281">
        <f t="shared" si="15"/>
        <v>7</v>
      </c>
      <c r="BC26" s="281">
        <f t="shared" si="16"/>
        <v>12</v>
      </c>
      <c r="BD26" s="282">
        <f t="shared" si="17"/>
        <v>10</v>
      </c>
      <c r="BE26" s="281">
        <f t="shared" si="18"/>
        <v>0</v>
      </c>
      <c r="BF26" s="281">
        <f t="shared" si="19"/>
        <v>7</v>
      </c>
      <c r="BG26" s="281">
        <f t="shared" si="20"/>
        <v>10</v>
      </c>
      <c r="BH26" s="281">
        <f t="shared" si="21"/>
        <v>9</v>
      </c>
      <c r="BI26" s="281">
        <f t="shared" si="22"/>
        <v>12</v>
      </c>
      <c r="BJ26" s="281">
        <f t="shared" si="23"/>
        <v>7</v>
      </c>
      <c r="BK26" s="281">
        <f t="shared" si="24"/>
        <v>11</v>
      </c>
      <c r="BL26" s="283">
        <f t="shared" si="30"/>
        <v>97</v>
      </c>
      <c r="BM26" s="261">
        <f t="shared" si="31"/>
        <v>0</v>
      </c>
      <c r="BN26" s="261">
        <f t="shared" si="32"/>
        <v>12</v>
      </c>
      <c r="BO26" s="284">
        <f t="shared" si="33"/>
        <v>97</v>
      </c>
      <c r="BP26" s="221"/>
    </row>
    <row r="27" spans="1:68" ht="13.8">
      <c r="A27" s="263">
        <v>23</v>
      </c>
      <c r="B27" s="503" t="s">
        <v>432</v>
      </c>
      <c r="C27" s="285" t="s">
        <v>226</v>
      </c>
      <c r="D27" s="504">
        <v>60</v>
      </c>
      <c r="E27" s="286">
        <f t="shared" si="26"/>
        <v>1071.6199999999999</v>
      </c>
      <c r="F27" s="293">
        <f t="shared" si="0"/>
        <v>-29.380000000000024</v>
      </c>
      <c r="G27" s="267">
        <v>1101</v>
      </c>
      <c r="H27" s="268">
        <f t="shared" si="1"/>
        <v>9.8000000000000007</v>
      </c>
      <c r="I27" s="269">
        <f t="shared" si="27"/>
        <v>-103.09999999999991</v>
      </c>
      <c r="J27" s="287">
        <v>20</v>
      </c>
      <c r="K27" s="271">
        <v>7</v>
      </c>
      <c r="L27" s="272">
        <v>10</v>
      </c>
      <c r="M27" s="290">
        <f t="shared" si="2"/>
        <v>1204.0999999999999</v>
      </c>
      <c r="N27" s="269">
        <f t="shared" si="28"/>
        <v>97</v>
      </c>
      <c r="O27" s="274">
        <f t="shared" si="29"/>
        <v>97</v>
      </c>
      <c r="P27" s="505">
        <v>9</v>
      </c>
      <c r="Q27" s="275">
        <v>0</v>
      </c>
      <c r="R27" s="506">
        <v>12</v>
      </c>
      <c r="S27" s="276">
        <v>0</v>
      </c>
      <c r="T27" s="507">
        <v>25</v>
      </c>
      <c r="U27" s="277">
        <v>0</v>
      </c>
      <c r="V27" s="506">
        <v>99</v>
      </c>
      <c r="W27" s="277">
        <v>2</v>
      </c>
      <c r="X27" s="507">
        <v>26</v>
      </c>
      <c r="Y27" s="277">
        <v>0</v>
      </c>
      <c r="Z27" s="507">
        <v>20</v>
      </c>
      <c r="AA27" s="277">
        <v>0</v>
      </c>
      <c r="AB27" s="507">
        <v>17</v>
      </c>
      <c r="AC27" s="276">
        <v>0</v>
      </c>
      <c r="AD27" s="509">
        <v>14</v>
      </c>
      <c r="AE27" s="275">
        <v>0</v>
      </c>
      <c r="AF27" s="508">
        <v>27</v>
      </c>
      <c r="AG27" s="276">
        <v>2</v>
      </c>
      <c r="AH27" s="506">
        <v>22</v>
      </c>
      <c r="AI27" s="277">
        <v>1</v>
      </c>
      <c r="AJ27" s="506">
        <v>4</v>
      </c>
      <c r="AK27" s="277">
        <v>2</v>
      </c>
      <c r="AL27" s="252"/>
      <c r="AM27" s="253">
        <f t="shared" si="25"/>
        <v>7</v>
      </c>
      <c r="AN27" s="252"/>
      <c r="AO27" s="278">
        <f t="shared" si="3"/>
        <v>1368</v>
      </c>
      <c r="AP27" s="261">
        <f t="shared" si="4"/>
        <v>1327</v>
      </c>
      <c r="AQ27" s="279">
        <f t="shared" si="5"/>
        <v>1058</v>
      </c>
      <c r="AR27" s="261">
        <f t="shared" si="6"/>
        <v>0</v>
      </c>
      <c r="AS27" s="279">
        <f t="shared" si="7"/>
        <v>1000</v>
      </c>
      <c r="AT27" s="279">
        <f t="shared" si="8"/>
        <v>1154</v>
      </c>
      <c r="AU27" s="279">
        <f t="shared" si="9"/>
        <v>1212</v>
      </c>
      <c r="AV27" s="279">
        <f t="shared" si="10"/>
        <v>1303</v>
      </c>
      <c r="AW27" s="261">
        <f t="shared" si="11"/>
        <v>1000</v>
      </c>
      <c r="AX27" s="279">
        <f t="shared" si="12"/>
        <v>1153</v>
      </c>
      <c r="AY27" s="279">
        <f t="shared" si="13"/>
        <v>1466</v>
      </c>
      <c r="AZ27" s="215"/>
      <c r="BA27" s="280">
        <f t="shared" si="14"/>
        <v>11</v>
      </c>
      <c r="BB27" s="281">
        <f t="shared" si="15"/>
        <v>12</v>
      </c>
      <c r="BC27" s="281">
        <f t="shared" si="16"/>
        <v>9</v>
      </c>
      <c r="BD27" s="282">
        <f t="shared" si="17"/>
        <v>0</v>
      </c>
      <c r="BE27" s="281">
        <f t="shared" si="18"/>
        <v>7</v>
      </c>
      <c r="BF27" s="281">
        <f t="shared" si="19"/>
        <v>11</v>
      </c>
      <c r="BG27" s="281">
        <f t="shared" si="20"/>
        <v>12</v>
      </c>
      <c r="BH27" s="281">
        <f t="shared" si="21"/>
        <v>10</v>
      </c>
      <c r="BI27" s="281">
        <f t="shared" si="22"/>
        <v>7</v>
      </c>
      <c r="BJ27" s="281">
        <f t="shared" si="23"/>
        <v>8</v>
      </c>
      <c r="BK27" s="281">
        <f t="shared" si="24"/>
        <v>10</v>
      </c>
      <c r="BL27" s="283">
        <f t="shared" si="30"/>
        <v>97</v>
      </c>
      <c r="BM27" s="261">
        <f t="shared" si="31"/>
        <v>0</v>
      </c>
      <c r="BN27" s="261">
        <f t="shared" si="32"/>
        <v>12</v>
      </c>
      <c r="BO27" s="284">
        <f t="shared" si="33"/>
        <v>97</v>
      </c>
      <c r="BP27" s="221"/>
    </row>
    <row r="28" spans="1:68" ht="13.8">
      <c r="A28" s="263">
        <v>24</v>
      </c>
      <c r="B28" s="503" t="s">
        <v>433</v>
      </c>
      <c r="C28" s="285" t="s">
        <v>393</v>
      </c>
      <c r="D28" s="504">
        <v>60</v>
      </c>
      <c r="E28" s="286">
        <f t="shared" si="26"/>
        <v>1111.1199999999999</v>
      </c>
      <c r="F28" s="293">
        <f t="shared" si="0"/>
        <v>11.119999999999974</v>
      </c>
      <c r="G28" s="267">
        <v>1100</v>
      </c>
      <c r="H28" s="268">
        <f t="shared" si="1"/>
        <v>18.62</v>
      </c>
      <c r="I28" s="269">
        <f t="shared" si="27"/>
        <v>-105.59999999999991</v>
      </c>
      <c r="J28" s="291">
        <v>11</v>
      </c>
      <c r="K28" s="292">
        <v>11</v>
      </c>
      <c r="L28" s="272">
        <v>10</v>
      </c>
      <c r="M28" s="290">
        <f t="shared" si="2"/>
        <v>1205.5999999999999</v>
      </c>
      <c r="N28" s="269">
        <f t="shared" si="28"/>
        <v>107</v>
      </c>
      <c r="O28" s="274">
        <f t="shared" si="29"/>
        <v>107</v>
      </c>
      <c r="P28" s="505">
        <v>10</v>
      </c>
      <c r="Q28" s="275">
        <v>0</v>
      </c>
      <c r="R28" s="506">
        <v>17</v>
      </c>
      <c r="S28" s="276">
        <v>2</v>
      </c>
      <c r="T28" s="507">
        <v>12</v>
      </c>
      <c r="U28" s="277">
        <v>1</v>
      </c>
      <c r="V28" s="506">
        <v>15</v>
      </c>
      <c r="W28" s="277">
        <v>0</v>
      </c>
      <c r="X28" s="507">
        <v>19</v>
      </c>
      <c r="Y28" s="277">
        <v>0</v>
      </c>
      <c r="Z28" s="507">
        <v>27</v>
      </c>
      <c r="AA28" s="277">
        <v>2</v>
      </c>
      <c r="AB28" s="507">
        <v>25</v>
      </c>
      <c r="AC28" s="276">
        <v>2</v>
      </c>
      <c r="AD28" s="505">
        <v>18</v>
      </c>
      <c r="AE28" s="275">
        <v>0</v>
      </c>
      <c r="AF28" s="508">
        <v>99</v>
      </c>
      <c r="AG28" s="276">
        <v>2</v>
      </c>
      <c r="AH28" s="506">
        <v>14</v>
      </c>
      <c r="AI28" s="277">
        <v>1</v>
      </c>
      <c r="AJ28" s="506">
        <v>20</v>
      </c>
      <c r="AK28" s="277">
        <v>1</v>
      </c>
      <c r="AL28" s="252"/>
      <c r="AM28" s="253">
        <f t="shared" si="25"/>
        <v>11</v>
      </c>
      <c r="AN28" s="252"/>
      <c r="AO28" s="278">
        <f t="shared" si="3"/>
        <v>1361</v>
      </c>
      <c r="AP28" s="261">
        <f t="shared" si="4"/>
        <v>1212</v>
      </c>
      <c r="AQ28" s="279">
        <f t="shared" si="5"/>
        <v>1327</v>
      </c>
      <c r="AR28" s="261">
        <f t="shared" si="6"/>
        <v>1298</v>
      </c>
      <c r="AS28" s="279">
        <f t="shared" si="7"/>
        <v>1160</v>
      </c>
      <c r="AT28" s="279">
        <f t="shared" si="8"/>
        <v>1000</v>
      </c>
      <c r="AU28" s="279">
        <f t="shared" si="9"/>
        <v>1058</v>
      </c>
      <c r="AV28" s="279">
        <f t="shared" si="10"/>
        <v>1183</v>
      </c>
      <c r="AW28" s="261">
        <f t="shared" si="11"/>
        <v>0</v>
      </c>
      <c r="AX28" s="279">
        <f t="shared" si="12"/>
        <v>1303</v>
      </c>
      <c r="AY28" s="279">
        <f t="shared" si="13"/>
        <v>1154</v>
      </c>
      <c r="AZ28" s="215"/>
      <c r="BA28" s="280">
        <f t="shared" si="14"/>
        <v>12</v>
      </c>
      <c r="BB28" s="281">
        <f t="shared" si="15"/>
        <v>12</v>
      </c>
      <c r="BC28" s="281">
        <f t="shared" si="16"/>
        <v>12</v>
      </c>
      <c r="BD28" s="282">
        <f t="shared" si="17"/>
        <v>14</v>
      </c>
      <c r="BE28" s="281">
        <f t="shared" si="18"/>
        <v>10</v>
      </c>
      <c r="BF28" s="281">
        <f t="shared" si="19"/>
        <v>7</v>
      </c>
      <c r="BG28" s="281">
        <f t="shared" si="20"/>
        <v>9</v>
      </c>
      <c r="BH28" s="281">
        <f t="shared" si="21"/>
        <v>10</v>
      </c>
      <c r="BI28" s="281">
        <f t="shared" si="22"/>
        <v>0</v>
      </c>
      <c r="BJ28" s="281">
        <f t="shared" si="23"/>
        <v>10</v>
      </c>
      <c r="BK28" s="281">
        <f t="shared" si="24"/>
        <v>11</v>
      </c>
      <c r="BL28" s="283">
        <f t="shared" si="30"/>
        <v>107</v>
      </c>
      <c r="BM28" s="261">
        <f t="shared" si="31"/>
        <v>0</v>
      </c>
      <c r="BN28" s="261">
        <f t="shared" si="32"/>
        <v>14</v>
      </c>
      <c r="BO28" s="284">
        <f t="shared" si="33"/>
        <v>107</v>
      </c>
      <c r="BP28" s="221"/>
    </row>
    <row r="29" spans="1:68" ht="13.8">
      <c r="A29" s="263">
        <v>25</v>
      </c>
      <c r="B29" s="503" t="s">
        <v>434</v>
      </c>
      <c r="C29" s="285" t="s">
        <v>393</v>
      </c>
      <c r="D29" s="504">
        <v>70</v>
      </c>
      <c r="E29" s="286">
        <f t="shared" si="26"/>
        <v>1053.72</v>
      </c>
      <c r="F29" s="293">
        <f t="shared" si="0"/>
        <v>-4.2800000000000082</v>
      </c>
      <c r="G29" s="267">
        <v>1058</v>
      </c>
      <c r="H29" s="268">
        <f t="shared" si="1"/>
        <v>22.54</v>
      </c>
      <c r="I29" s="269">
        <f t="shared" si="27"/>
        <v>-128.59999999999991</v>
      </c>
      <c r="J29" s="291">
        <v>7</v>
      </c>
      <c r="K29" s="292">
        <v>9</v>
      </c>
      <c r="L29" s="272">
        <v>10</v>
      </c>
      <c r="M29" s="290">
        <f t="shared" si="2"/>
        <v>1186.5999999999999</v>
      </c>
      <c r="N29" s="269">
        <f t="shared" si="28"/>
        <v>101</v>
      </c>
      <c r="O29" s="274">
        <f t="shared" si="29"/>
        <v>101</v>
      </c>
      <c r="P29" s="505">
        <v>11</v>
      </c>
      <c r="Q29" s="275">
        <v>0</v>
      </c>
      <c r="R29" s="506">
        <v>18</v>
      </c>
      <c r="S29" s="276">
        <v>0</v>
      </c>
      <c r="T29" s="507">
        <v>23</v>
      </c>
      <c r="U29" s="277">
        <v>2</v>
      </c>
      <c r="V29" s="506">
        <v>1</v>
      </c>
      <c r="W29" s="277">
        <v>0</v>
      </c>
      <c r="X29" s="507">
        <v>17</v>
      </c>
      <c r="Y29" s="277">
        <v>0</v>
      </c>
      <c r="Z29" s="507">
        <v>99</v>
      </c>
      <c r="AA29" s="277">
        <v>2</v>
      </c>
      <c r="AB29" s="507">
        <v>24</v>
      </c>
      <c r="AC29" s="276">
        <v>0</v>
      </c>
      <c r="AD29" s="509">
        <v>22</v>
      </c>
      <c r="AE29" s="275">
        <v>1</v>
      </c>
      <c r="AF29" s="508">
        <v>20</v>
      </c>
      <c r="AG29" s="276">
        <v>0</v>
      </c>
      <c r="AH29" s="506">
        <v>27</v>
      </c>
      <c r="AI29" s="277">
        <v>2</v>
      </c>
      <c r="AJ29" s="506">
        <v>26</v>
      </c>
      <c r="AK29" s="277">
        <v>2</v>
      </c>
      <c r="AL29" s="252"/>
      <c r="AM29" s="253">
        <f t="shared" si="25"/>
        <v>9</v>
      </c>
      <c r="AN29" s="252"/>
      <c r="AO29" s="278">
        <f t="shared" si="3"/>
        <v>1348</v>
      </c>
      <c r="AP29" s="261">
        <f t="shared" si="4"/>
        <v>1183</v>
      </c>
      <c r="AQ29" s="279">
        <f t="shared" si="5"/>
        <v>1101</v>
      </c>
      <c r="AR29" s="261">
        <f t="shared" si="6"/>
        <v>1615</v>
      </c>
      <c r="AS29" s="279">
        <f t="shared" si="7"/>
        <v>1212</v>
      </c>
      <c r="AT29" s="279">
        <f t="shared" si="8"/>
        <v>0</v>
      </c>
      <c r="AU29" s="279">
        <f t="shared" si="9"/>
        <v>1100</v>
      </c>
      <c r="AV29" s="279">
        <f t="shared" si="10"/>
        <v>1153</v>
      </c>
      <c r="AW29" s="261">
        <f t="shared" si="11"/>
        <v>1154</v>
      </c>
      <c r="AX29" s="279">
        <f t="shared" si="12"/>
        <v>1000</v>
      </c>
      <c r="AY29" s="279">
        <f t="shared" si="13"/>
        <v>1000</v>
      </c>
      <c r="AZ29" s="215"/>
      <c r="BA29" s="280">
        <f t="shared" si="14"/>
        <v>15</v>
      </c>
      <c r="BB29" s="281">
        <f t="shared" si="15"/>
        <v>10</v>
      </c>
      <c r="BC29" s="281">
        <f t="shared" si="16"/>
        <v>7</v>
      </c>
      <c r="BD29" s="282">
        <f t="shared" si="17"/>
        <v>13</v>
      </c>
      <c r="BE29" s="281">
        <f t="shared" si="18"/>
        <v>12</v>
      </c>
      <c r="BF29" s="281">
        <f t="shared" si="19"/>
        <v>0</v>
      </c>
      <c r="BG29" s="281">
        <f t="shared" si="20"/>
        <v>11</v>
      </c>
      <c r="BH29" s="281">
        <f t="shared" si="21"/>
        <v>8</v>
      </c>
      <c r="BI29" s="281">
        <f t="shared" si="22"/>
        <v>11</v>
      </c>
      <c r="BJ29" s="281">
        <f t="shared" si="23"/>
        <v>7</v>
      </c>
      <c r="BK29" s="281">
        <f t="shared" si="24"/>
        <v>7</v>
      </c>
      <c r="BL29" s="283">
        <f t="shared" si="30"/>
        <v>101</v>
      </c>
      <c r="BM29" s="261">
        <f t="shared" si="31"/>
        <v>0</v>
      </c>
      <c r="BN29" s="261">
        <f t="shared" si="32"/>
        <v>15</v>
      </c>
      <c r="BO29" s="284">
        <f t="shared" si="33"/>
        <v>101</v>
      </c>
      <c r="BP29" s="221"/>
    </row>
    <row r="30" spans="1:68" ht="13.8">
      <c r="A30" s="263">
        <v>26</v>
      </c>
      <c r="B30" s="503" t="s">
        <v>252</v>
      </c>
      <c r="C30" s="285" t="s">
        <v>435</v>
      </c>
      <c r="D30" s="504">
        <v>60</v>
      </c>
      <c r="E30" s="286">
        <f t="shared" si="26"/>
        <v>1000</v>
      </c>
      <c r="F30" s="293">
        <f t="shared" si="0"/>
        <v>0</v>
      </c>
      <c r="G30" s="267">
        <v>1000</v>
      </c>
      <c r="H30" s="268">
        <f t="shared" si="1"/>
        <v>10.78</v>
      </c>
      <c r="I30" s="269">
        <f t="shared" si="27"/>
        <v>-235.40000000000009</v>
      </c>
      <c r="J30" s="291">
        <v>19</v>
      </c>
      <c r="K30" s="271">
        <v>7</v>
      </c>
      <c r="L30" s="272">
        <v>10</v>
      </c>
      <c r="M30" s="290">
        <f t="shared" si="2"/>
        <v>1235.4000000000001</v>
      </c>
      <c r="N30" s="269">
        <f t="shared" si="28"/>
        <v>99</v>
      </c>
      <c r="O30" s="274">
        <f t="shared" si="29"/>
        <v>99</v>
      </c>
      <c r="P30" s="505">
        <v>12</v>
      </c>
      <c r="Q30" s="275">
        <v>2</v>
      </c>
      <c r="R30" s="506">
        <v>6</v>
      </c>
      <c r="S30" s="276">
        <v>0</v>
      </c>
      <c r="T30" s="507">
        <v>8</v>
      </c>
      <c r="U30" s="277">
        <v>0</v>
      </c>
      <c r="V30" s="506">
        <v>27</v>
      </c>
      <c r="W30" s="277">
        <v>0</v>
      </c>
      <c r="X30" s="507">
        <v>23</v>
      </c>
      <c r="Y30" s="277">
        <v>2</v>
      </c>
      <c r="Z30" s="507">
        <v>22</v>
      </c>
      <c r="AA30" s="277">
        <v>1</v>
      </c>
      <c r="AB30" s="507">
        <v>21</v>
      </c>
      <c r="AC30" s="276">
        <v>0</v>
      </c>
      <c r="AD30" s="510">
        <v>99</v>
      </c>
      <c r="AE30" s="275">
        <v>2</v>
      </c>
      <c r="AF30" s="508">
        <v>14</v>
      </c>
      <c r="AG30" s="276">
        <v>0</v>
      </c>
      <c r="AH30" s="506">
        <v>4</v>
      </c>
      <c r="AI30" s="277">
        <v>0</v>
      </c>
      <c r="AJ30" s="506">
        <v>25</v>
      </c>
      <c r="AK30" s="277">
        <v>0</v>
      </c>
      <c r="AL30" s="252"/>
      <c r="AM30" s="253">
        <f t="shared" si="25"/>
        <v>7</v>
      </c>
      <c r="AN30" s="252"/>
      <c r="AO30" s="278">
        <f t="shared" si="3"/>
        <v>1327</v>
      </c>
      <c r="AP30" s="261">
        <f t="shared" si="4"/>
        <v>1411</v>
      </c>
      <c r="AQ30" s="279">
        <f t="shared" si="5"/>
        <v>1382</v>
      </c>
      <c r="AR30" s="261">
        <f t="shared" si="6"/>
        <v>1000</v>
      </c>
      <c r="AS30" s="279">
        <f t="shared" si="7"/>
        <v>1101</v>
      </c>
      <c r="AT30" s="279">
        <f t="shared" si="8"/>
        <v>1153</v>
      </c>
      <c r="AU30" s="279">
        <f t="shared" si="9"/>
        <v>1153</v>
      </c>
      <c r="AV30" s="279">
        <f t="shared" si="10"/>
        <v>0</v>
      </c>
      <c r="AW30" s="261">
        <f t="shared" si="11"/>
        <v>1303</v>
      </c>
      <c r="AX30" s="279">
        <f t="shared" si="12"/>
        <v>1466</v>
      </c>
      <c r="AY30" s="279">
        <f t="shared" si="13"/>
        <v>1058</v>
      </c>
      <c r="AZ30" s="215"/>
      <c r="BA30" s="280">
        <f t="shared" si="14"/>
        <v>12</v>
      </c>
      <c r="BB30" s="281">
        <f t="shared" si="15"/>
        <v>14</v>
      </c>
      <c r="BC30" s="281">
        <f t="shared" si="16"/>
        <v>12</v>
      </c>
      <c r="BD30" s="282">
        <f t="shared" si="17"/>
        <v>7</v>
      </c>
      <c r="BE30" s="281">
        <f t="shared" si="18"/>
        <v>7</v>
      </c>
      <c r="BF30" s="281">
        <f t="shared" si="19"/>
        <v>8</v>
      </c>
      <c r="BG30" s="281">
        <f t="shared" si="20"/>
        <v>10</v>
      </c>
      <c r="BH30" s="281">
        <f t="shared" si="21"/>
        <v>0</v>
      </c>
      <c r="BI30" s="281">
        <f t="shared" si="22"/>
        <v>10</v>
      </c>
      <c r="BJ30" s="281">
        <f t="shared" si="23"/>
        <v>10</v>
      </c>
      <c r="BK30" s="281">
        <f t="shared" si="24"/>
        <v>9</v>
      </c>
      <c r="BL30" s="283">
        <f t="shared" si="30"/>
        <v>99</v>
      </c>
      <c r="BM30" s="261">
        <f t="shared" si="31"/>
        <v>0</v>
      </c>
      <c r="BN30" s="261">
        <f t="shared" si="32"/>
        <v>14</v>
      </c>
      <c r="BO30" s="284">
        <f t="shared" si="33"/>
        <v>99</v>
      </c>
      <c r="BP30" s="221"/>
    </row>
    <row r="31" spans="1:68" ht="13.8">
      <c r="A31" s="263">
        <v>27</v>
      </c>
      <c r="B31" s="503" t="s">
        <v>436</v>
      </c>
      <c r="C31" s="285" t="s">
        <v>414</v>
      </c>
      <c r="D31" s="504">
        <v>60</v>
      </c>
      <c r="E31" s="286">
        <f t="shared" si="26"/>
        <v>1000</v>
      </c>
      <c r="F31" s="293">
        <f t="shared" si="0"/>
        <v>0</v>
      </c>
      <c r="G31" s="267">
        <v>1000</v>
      </c>
      <c r="H31" s="268">
        <f t="shared" si="1"/>
        <v>11.76</v>
      </c>
      <c r="I31" s="269">
        <f t="shared" si="27"/>
        <v>-204.29999999999995</v>
      </c>
      <c r="J31" s="270">
        <v>18</v>
      </c>
      <c r="K31" s="271">
        <v>7</v>
      </c>
      <c r="L31" s="272">
        <v>10</v>
      </c>
      <c r="M31" s="290">
        <f t="shared" si="2"/>
        <v>1204.3</v>
      </c>
      <c r="N31" s="269">
        <f t="shared" si="28"/>
        <v>101</v>
      </c>
      <c r="O31" s="274">
        <f t="shared" si="29"/>
        <v>101</v>
      </c>
      <c r="P31" s="505">
        <v>13</v>
      </c>
      <c r="Q31" s="275">
        <v>0</v>
      </c>
      <c r="R31" s="506">
        <v>22</v>
      </c>
      <c r="S31" s="276">
        <v>1</v>
      </c>
      <c r="T31" s="507">
        <v>20</v>
      </c>
      <c r="U31" s="277">
        <v>0</v>
      </c>
      <c r="V31" s="506">
        <v>26</v>
      </c>
      <c r="W31" s="277">
        <v>2</v>
      </c>
      <c r="X31" s="507">
        <v>1</v>
      </c>
      <c r="Y31" s="277">
        <v>0</v>
      </c>
      <c r="Z31" s="507">
        <v>24</v>
      </c>
      <c r="AA31" s="277">
        <v>0</v>
      </c>
      <c r="AB31" s="507">
        <v>99</v>
      </c>
      <c r="AC31" s="276">
        <v>2</v>
      </c>
      <c r="AD31" s="510">
        <v>8</v>
      </c>
      <c r="AE31" s="275">
        <v>0</v>
      </c>
      <c r="AF31" s="508">
        <v>23</v>
      </c>
      <c r="AG31" s="276">
        <v>0</v>
      </c>
      <c r="AH31" s="506">
        <v>25</v>
      </c>
      <c r="AI31" s="277">
        <v>0</v>
      </c>
      <c r="AJ31" s="506">
        <v>19</v>
      </c>
      <c r="AK31" s="277">
        <v>2</v>
      </c>
      <c r="AL31" s="252"/>
      <c r="AM31" s="253">
        <f t="shared" si="25"/>
        <v>7</v>
      </c>
      <c r="AN31" s="252"/>
      <c r="AO31" s="278">
        <f t="shared" si="3"/>
        <v>1320</v>
      </c>
      <c r="AP31" s="261">
        <f t="shared" si="4"/>
        <v>1153</v>
      </c>
      <c r="AQ31" s="279">
        <f t="shared" si="5"/>
        <v>1154</v>
      </c>
      <c r="AR31" s="261">
        <f t="shared" si="6"/>
        <v>1000</v>
      </c>
      <c r="AS31" s="279">
        <f t="shared" si="7"/>
        <v>1615</v>
      </c>
      <c r="AT31" s="279">
        <f t="shared" si="8"/>
        <v>1100</v>
      </c>
      <c r="AU31" s="279">
        <f t="shared" si="9"/>
        <v>0</v>
      </c>
      <c r="AV31" s="279">
        <f t="shared" si="10"/>
        <v>1382</v>
      </c>
      <c r="AW31" s="261">
        <f t="shared" si="11"/>
        <v>1101</v>
      </c>
      <c r="AX31" s="279">
        <f t="shared" si="12"/>
        <v>1058</v>
      </c>
      <c r="AY31" s="279">
        <f t="shared" si="13"/>
        <v>1160</v>
      </c>
      <c r="AZ31" s="215"/>
      <c r="BA31" s="280">
        <f t="shared" si="14"/>
        <v>13</v>
      </c>
      <c r="BB31" s="281">
        <f t="shared" si="15"/>
        <v>8</v>
      </c>
      <c r="BC31" s="281">
        <f t="shared" si="16"/>
        <v>11</v>
      </c>
      <c r="BD31" s="282">
        <f t="shared" si="17"/>
        <v>7</v>
      </c>
      <c r="BE31" s="281">
        <f t="shared" si="18"/>
        <v>13</v>
      </c>
      <c r="BF31" s="281">
        <f t="shared" si="19"/>
        <v>11</v>
      </c>
      <c r="BG31" s="281">
        <f t="shared" si="20"/>
        <v>0</v>
      </c>
      <c r="BH31" s="281">
        <f t="shared" si="21"/>
        <v>12</v>
      </c>
      <c r="BI31" s="281">
        <f t="shared" si="22"/>
        <v>7</v>
      </c>
      <c r="BJ31" s="281">
        <f t="shared" si="23"/>
        <v>9</v>
      </c>
      <c r="BK31" s="281">
        <f t="shared" si="24"/>
        <v>10</v>
      </c>
      <c r="BL31" s="283">
        <f t="shared" si="30"/>
        <v>101</v>
      </c>
      <c r="BM31" s="261">
        <f t="shared" si="31"/>
        <v>0</v>
      </c>
      <c r="BN31" s="261">
        <f t="shared" si="32"/>
        <v>13</v>
      </c>
      <c r="BO31" s="284">
        <f t="shared" si="33"/>
        <v>101</v>
      </c>
      <c r="BP31" s="221"/>
    </row>
    <row r="32" spans="1:68" ht="13.8">
      <c r="A32" s="263">
        <v>28</v>
      </c>
      <c r="B32" s="503" t="s">
        <v>244</v>
      </c>
      <c r="C32" s="285" t="s">
        <v>245</v>
      </c>
      <c r="D32" s="504"/>
      <c r="E32" s="286" t="e">
        <f t="shared" si="26"/>
        <v>#VALUE!</v>
      </c>
      <c r="F32" s="295" t="e">
        <f t="shared" si="0"/>
        <v>#VALUE!</v>
      </c>
      <c r="G32" s="267" t="s">
        <v>246</v>
      </c>
      <c r="H32" s="268">
        <f t="shared" si="1"/>
        <v>0</v>
      </c>
      <c r="I32" s="269" t="e">
        <f t="shared" si="27"/>
        <v>#VALUE!</v>
      </c>
      <c r="J32" s="291"/>
      <c r="K32" s="271">
        <v>0</v>
      </c>
      <c r="L32" s="272">
        <v>11</v>
      </c>
      <c r="M32" s="290">
        <f t="shared" si="2"/>
        <v>1145.5454545454545</v>
      </c>
      <c r="N32" s="269">
        <f t="shared" si="28"/>
        <v>103</v>
      </c>
      <c r="O32" s="274">
        <f t="shared" si="29"/>
        <v>96</v>
      </c>
      <c r="P32" s="505">
        <v>14</v>
      </c>
      <c r="Q32" s="275">
        <v>0</v>
      </c>
      <c r="R32" s="506">
        <v>19</v>
      </c>
      <c r="S32" s="276">
        <v>0</v>
      </c>
      <c r="T32" s="507">
        <v>17</v>
      </c>
      <c r="U32" s="277">
        <v>0</v>
      </c>
      <c r="V32" s="506">
        <v>23</v>
      </c>
      <c r="W32" s="277">
        <v>0</v>
      </c>
      <c r="X32" s="507">
        <v>22</v>
      </c>
      <c r="Y32" s="277">
        <v>0</v>
      </c>
      <c r="Z32" s="507">
        <v>25</v>
      </c>
      <c r="AA32" s="277">
        <v>0</v>
      </c>
      <c r="AB32" s="507">
        <v>27</v>
      </c>
      <c r="AC32" s="276">
        <v>0</v>
      </c>
      <c r="AD32" s="510">
        <v>26</v>
      </c>
      <c r="AE32" s="275">
        <v>0</v>
      </c>
      <c r="AF32" s="508">
        <v>24</v>
      </c>
      <c r="AG32" s="276">
        <v>0</v>
      </c>
      <c r="AH32" s="506">
        <v>10</v>
      </c>
      <c r="AI32" s="277">
        <v>0</v>
      </c>
      <c r="AJ32" s="506">
        <v>21</v>
      </c>
      <c r="AK32" s="277">
        <v>0</v>
      </c>
      <c r="AL32" s="252"/>
      <c r="AM32" s="253">
        <f t="shared" si="25"/>
        <v>0</v>
      </c>
      <c r="AN32" s="252"/>
      <c r="AO32" s="278">
        <f t="shared" si="3"/>
        <v>1303</v>
      </c>
      <c r="AP32" s="261">
        <f t="shared" si="4"/>
        <v>1160</v>
      </c>
      <c r="AQ32" s="279">
        <f t="shared" si="5"/>
        <v>1212</v>
      </c>
      <c r="AR32" s="261">
        <f t="shared" si="6"/>
        <v>1101</v>
      </c>
      <c r="AS32" s="279">
        <f t="shared" si="7"/>
        <v>1153</v>
      </c>
      <c r="AT32" s="279">
        <f t="shared" si="8"/>
        <v>1058</v>
      </c>
      <c r="AU32" s="279">
        <f t="shared" si="9"/>
        <v>1000</v>
      </c>
      <c r="AV32" s="279">
        <f t="shared" si="10"/>
        <v>1000</v>
      </c>
      <c r="AW32" s="261">
        <f t="shared" si="11"/>
        <v>1100</v>
      </c>
      <c r="AX32" s="279">
        <f t="shared" si="12"/>
        <v>1361</v>
      </c>
      <c r="AY32" s="279">
        <f t="shared" si="13"/>
        <v>1153</v>
      </c>
      <c r="AZ32" s="215"/>
      <c r="BA32" s="280">
        <f t="shared" si="14"/>
        <v>10</v>
      </c>
      <c r="BB32" s="281">
        <f t="shared" si="15"/>
        <v>10</v>
      </c>
      <c r="BC32" s="281">
        <f t="shared" si="16"/>
        <v>12</v>
      </c>
      <c r="BD32" s="282">
        <f t="shared" si="17"/>
        <v>7</v>
      </c>
      <c r="BE32" s="281">
        <f t="shared" si="18"/>
        <v>8</v>
      </c>
      <c r="BF32" s="281">
        <f t="shared" si="19"/>
        <v>9</v>
      </c>
      <c r="BG32" s="281">
        <f t="shared" si="20"/>
        <v>7</v>
      </c>
      <c r="BH32" s="281">
        <f t="shared" si="21"/>
        <v>7</v>
      </c>
      <c r="BI32" s="281">
        <f t="shared" si="22"/>
        <v>11</v>
      </c>
      <c r="BJ32" s="281">
        <f t="shared" si="23"/>
        <v>12</v>
      </c>
      <c r="BK32" s="281">
        <f t="shared" si="24"/>
        <v>10</v>
      </c>
      <c r="BL32" s="283">
        <f t="shared" si="30"/>
        <v>103</v>
      </c>
      <c r="BM32" s="261">
        <f t="shared" si="31"/>
        <v>7</v>
      </c>
      <c r="BN32" s="261">
        <f t="shared" si="32"/>
        <v>12</v>
      </c>
      <c r="BO32" s="284">
        <f t="shared" si="33"/>
        <v>96</v>
      </c>
      <c r="BP32" s="221"/>
    </row>
    <row r="33" spans="1:68" ht="13.8">
      <c r="A33" s="263"/>
      <c r="B33" s="503"/>
      <c r="C33" s="285"/>
      <c r="D33" s="504"/>
      <c r="E33" s="286">
        <f t="shared" si="26"/>
        <v>0</v>
      </c>
      <c r="F33" s="293">
        <f t="shared" si="0"/>
        <v>0</v>
      </c>
      <c r="G33" s="267"/>
      <c r="H33" s="268">
        <f t="shared" si="1"/>
        <v>0</v>
      </c>
      <c r="I33" s="269">
        <f t="shared" si="27"/>
        <v>0</v>
      </c>
      <c r="J33" s="270"/>
      <c r="K33" s="271">
        <v>0</v>
      </c>
      <c r="L33" s="272"/>
      <c r="M33" s="290">
        <f t="shared" si="2"/>
        <v>0</v>
      </c>
      <c r="N33" s="269">
        <f t="shared" si="28"/>
        <v>0</v>
      </c>
      <c r="O33" s="274">
        <f t="shared" si="29"/>
        <v>0</v>
      </c>
      <c r="P33" s="505">
        <v>99</v>
      </c>
      <c r="Q33" s="275">
        <v>0</v>
      </c>
      <c r="R33" s="506">
        <v>99</v>
      </c>
      <c r="S33" s="276">
        <v>0</v>
      </c>
      <c r="T33" s="507">
        <v>99</v>
      </c>
      <c r="U33" s="277">
        <v>0</v>
      </c>
      <c r="V33" s="506">
        <v>99</v>
      </c>
      <c r="W33" s="277">
        <v>0</v>
      </c>
      <c r="X33" s="507">
        <v>99</v>
      </c>
      <c r="Y33" s="277">
        <v>0</v>
      </c>
      <c r="Z33" s="507">
        <v>99</v>
      </c>
      <c r="AA33" s="277">
        <v>0</v>
      </c>
      <c r="AB33" s="507">
        <v>99</v>
      </c>
      <c r="AC33" s="276">
        <v>0</v>
      </c>
      <c r="AD33" s="510">
        <v>99</v>
      </c>
      <c r="AE33" s="275">
        <v>0</v>
      </c>
      <c r="AF33" s="508">
        <v>99</v>
      </c>
      <c r="AG33" s="276">
        <v>0</v>
      </c>
      <c r="AH33" s="506">
        <v>99</v>
      </c>
      <c r="AI33" s="277">
        <v>0</v>
      </c>
      <c r="AJ33" s="506">
        <v>99</v>
      </c>
      <c r="AK33" s="277">
        <v>0</v>
      </c>
      <c r="AL33" s="252"/>
      <c r="AM33" s="253">
        <f t="shared" si="25"/>
        <v>0</v>
      </c>
      <c r="AN33" s="252"/>
      <c r="AO33" s="278">
        <f t="shared" si="3"/>
        <v>0</v>
      </c>
      <c r="AP33" s="261">
        <f t="shared" si="4"/>
        <v>0</v>
      </c>
      <c r="AQ33" s="279">
        <f t="shared" si="5"/>
        <v>0</v>
      </c>
      <c r="AR33" s="261">
        <f t="shared" si="6"/>
        <v>0</v>
      </c>
      <c r="AS33" s="279">
        <f t="shared" si="7"/>
        <v>0</v>
      </c>
      <c r="AT33" s="279">
        <f t="shared" si="8"/>
        <v>0</v>
      </c>
      <c r="AU33" s="279">
        <f t="shared" si="9"/>
        <v>0</v>
      </c>
      <c r="AV33" s="279">
        <f t="shared" si="10"/>
        <v>0</v>
      </c>
      <c r="AW33" s="261">
        <f t="shared" si="11"/>
        <v>0</v>
      </c>
      <c r="AX33" s="279">
        <f t="shared" si="12"/>
        <v>0</v>
      </c>
      <c r="AY33" s="279">
        <f t="shared" si="13"/>
        <v>0</v>
      </c>
      <c r="AZ33" s="215"/>
      <c r="BA33" s="280">
        <f t="shared" si="14"/>
        <v>0</v>
      </c>
      <c r="BB33" s="281">
        <f t="shared" si="15"/>
        <v>0</v>
      </c>
      <c r="BC33" s="281">
        <f t="shared" si="16"/>
        <v>0</v>
      </c>
      <c r="BD33" s="282">
        <f t="shared" si="17"/>
        <v>0</v>
      </c>
      <c r="BE33" s="281">
        <f t="shared" si="18"/>
        <v>0</v>
      </c>
      <c r="BF33" s="281">
        <f t="shared" si="19"/>
        <v>0</v>
      </c>
      <c r="BG33" s="281">
        <f t="shared" si="20"/>
        <v>0</v>
      </c>
      <c r="BH33" s="281">
        <f t="shared" si="21"/>
        <v>0</v>
      </c>
      <c r="BI33" s="281">
        <f t="shared" si="22"/>
        <v>0</v>
      </c>
      <c r="BJ33" s="281">
        <f t="shared" si="23"/>
        <v>0</v>
      </c>
      <c r="BK33" s="281">
        <f t="shared" si="24"/>
        <v>0</v>
      </c>
      <c r="BL33" s="283">
        <f t="shared" si="30"/>
        <v>0</v>
      </c>
      <c r="BM33" s="261">
        <f t="shared" si="31"/>
        <v>0</v>
      </c>
      <c r="BN33" s="261">
        <f t="shared" si="32"/>
        <v>0</v>
      </c>
      <c r="BO33" s="284">
        <f t="shared" si="33"/>
        <v>0</v>
      </c>
      <c r="BP33" s="221"/>
    </row>
    <row r="34" spans="1:68" ht="13.8" hidden="1">
      <c r="A34" s="297">
        <v>99</v>
      </c>
      <c r="B34" s="513"/>
      <c r="C34" s="298"/>
      <c r="D34" s="514"/>
      <c r="E34" s="299"/>
      <c r="F34" s="300"/>
      <c r="G34" s="301">
        <v>0</v>
      </c>
      <c r="H34" s="302"/>
      <c r="I34" s="303"/>
      <c r="J34" s="304"/>
      <c r="K34" s="305"/>
      <c r="L34" s="306"/>
      <c r="M34" s="307"/>
      <c r="N34" s="303"/>
      <c r="O34" s="303"/>
      <c r="P34" s="515"/>
      <c r="Q34" s="308"/>
      <c r="R34" s="515"/>
      <c r="S34" s="308"/>
      <c r="T34" s="515"/>
      <c r="U34" s="308"/>
      <c r="V34" s="515"/>
      <c r="W34" s="308"/>
      <c r="X34" s="515"/>
      <c r="Y34" s="308"/>
      <c r="Z34" s="515"/>
      <c r="AA34" s="308"/>
      <c r="AB34" s="515"/>
      <c r="AC34" s="308"/>
      <c r="AD34" s="515"/>
      <c r="AE34" s="308"/>
      <c r="AF34" s="515"/>
      <c r="AG34" s="308"/>
      <c r="AH34" s="515"/>
      <c r="AI34" s="308"/>
      <c r="AJ34" s="515"/>
      <c r="AK34" s="308"/>
      <c r="AL34" s="252"/>
      <c r="AM34" s="253">
        <f t="shared" si="25"/>
        <v>0</v>
      </c>
      <c r="AN34" s="252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215"/>
      <c r="BA34" s="310"/>
      <c r="BB34" s="310"/>
      <c r="BC34" s="310"/>
      <c r="BD34" s="310"/>
      <c r="BE34" s="310"/>
      <c r="BF34" s="310"/>
      <c r="BG34" s="310"/>
      <c r="BH34" s="310"/>
      <c r="BI34" s="310"/>
      <c r="BJ34" s="310"/>
      <c r="BK34" s="310"/>
      <c r="BL34" s="311"/>
      <c r="BM34" s="261">
        <f>IF($AX$1&gt;8,(IF($AX$1=9,MIN(BA34:BI34),IF($AX$1=10,MIN(BA34:BJ34),IF($AX$1=11,MIN(BA34:BK34),IF($AX$1=12,MIN(BA34:BK34),IF($AX$1=13,MIN(BA34:BK34))))))),(IF($AX$1=4,MIN(BA34:BD34),IF($AX$1=5,MIN(BA34:BE34),IF($AX$1=6,MIN(BA34:BF34),IF($AX$1=7,MIN(BA34:BG34),IF($AX$1=8,MIN(BA34:BH34))))))))</f>
        <v>0</v>
      </c>
      <c r="BN34" s="312"/>
      <c r="BO34" s="311"/>
      <c r="BP34" s="221"/>
    </row>
    <row r="35" spans="1:68" ht="13.8" hidden="1">
      <c r="A35" s="313">
        <f>IF(B5=0,0,COUNTA(A5:A33)+1)</f>
        <v>29</v>
      </c>
      <c r="B35" s="220"/>
      <c r="C35" s="314"/>
      <c r="D35" s="516"/>
      <c r="E35" s="315"/>
      <c r="F35" s="316"/>
      <c r="G35" s="317"/>
      <c r="H35" s="302"/>
      <c r="I35" s="317"/>
      <c r="J35" s="304"/>
      <c r="K35" s="305"/>
      <c r="L35" s="306"/>
      <c r="M35" s="307"/>
      <c r="N35" s="303"/>
      <c r="O35" s="303"/>
      <c r="P35" s="515"/>
      <c r="Q35" s="308"/>
      <c r="R35" s="515"/>
      <c r="S35" s="308"/>
      <c r="T35" s="318"/>
      <c r="U35" s="308"/>
      <c r="V35" s="318"/>
      <c r="W35" s="308"/>
      <c r="X35" s="318"/>
      <c r="Y35" s="308"/>
      <c r="Z35" s="318"/>
      <c r="AA35" s="308"/>
      <c r="AB35" s="318"/>
      <c r="AC35" s="308"/>
      <c r="AD35" s="515"/>
      <c r="AE35" s="308"/>
      <c r="AF35" s="318"/>
      <c r="AG35" s="308"/>
      <c r="AH35" s="318"/>
      <c r="AI35" s="308"/>
      <c r="AJ35" s="515"/>
      <c r="AK35" s="308"/>
      <c r="AL35" s="252"/>
      <c r="AM35" s="253">
        <f t="shared" si="25"/>
        <v>0</v>
      </c>
      <c r="AN35" s="25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12"/>
      <c r="AZ35" s="215"/>
      <c r="BA35" s="310"/>
      <c r="BB35" s="310"/>
      <c r="BC35" s="310"/>
      <c r="BD35" s="310"/>
      <c r="BE35" s="310"/>
      <c r="BF35" s="310"/>
      <c r="BG35" s="310"/>
      <c r="BH35" s="310"/>
      <c r="BI35" s="310"/>
      <c r="BJ35" s="310"/>
      <c r="BK35" s="310"/>
      <c r="BL35" s="311"/>
      <c r="BM35" s="261">
        <f>IF($AX$1&gt;8,(IF($AX$1=9,MIN(BA35:BI35),IF($AX$1=10,MIN(BA35:BJ35),IF($AX$1=11,MIN(BA35:BK35),IF($AX$1=12,MIN(BA35:BK35),IF($AX$1=13,MIN(BA35:BK35))))))),(IF($AX$1=4,MIN(BA35:BD35),IF($AX$1=5,MIN(BA35:BE35),IF($AX$1=6,MIN(BA35:BF35),IF($AX$1=7,MIN(BA35:BG35),IF($AX$1=8,MIN(BA35:BH35))))))))</f>
        <v>0</v>
      </c>
      <c r="BN35" s="312"/>
      <c r="BO35" s="311"/>
      <c r="BP35" s="221"/>
    </row>
    <row r="36" spans="1:68">
      <c r="A36" s="319">
        <f>IF(B5=0,0,COUNTA(A5:A33))</f>
        <v>28</v>
      </c>
      <c r="B36" s="320"/>
      <c r="C36" s="321"/>
      <c r="D36" s="321"/>
      <c r="E36" s="321"/>
      <c r="F36" s="322"/>
      <c r="G36" s="323"/>
      <c r="H36" s="324"/>
      <c r="I36" s="324"/>
      <c r="J36" s="324"/>
      <c r="K36" s="305"/>
      <c r="L36" s="324"/>
      <c r="M36" s="324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12"/>
      <c r="AP36" s="325"/>
      <c r="AQ36" s="325"/>
      <c r="AR36" s="312"/>
      <c r="AS36" s="312"/>
      <c r="AT36" s="312"/>
      <c r="AU36" s="312"/>
      <c r="AV36" s="312"/>
      <c r="AW36" s="312"/>
      <c r="AX36" s="312"/>
      <c r="AY36" s="325"/>
      <c r="AZ36" s="215"/>
      <c r="BA36" s="215"/>
      <c r="BB36" s="215"/>
      <c r="BC36" s="220"/>
      <c r="BD36" s="220"/>
      <c r="BE36" s="325"/>
      <c r="BF36" s="310"/>
      <c r="BG36" s="325"/>
      <c r="BH36" s="325"/>
      <c r="BI36" s="325"/>
      <c r="BJ36" s="325"/>
      <c r="BK36" s="325"/>
      <c r="BL36" s="325"/>
      <c r="BM36" s="312"/>
      <c r="BN36" s="325"/>
      <c r="BO36" s="220"/>
      <c r="BP36" s="221"/>
    </row>
    <row r="37" spans="1:68">
      <c r="A37" s="517"/>
      <c r="B37" s="513"/>
      <c r="C37" s="321"/>
      <c r="D37" s="321"/>
      <c r="E37" s="321"/>
      <c r="F37" s="300"/>
      <c r="G37" s="323"/>
      <c r="H37" s="324"/>
      <c r="I37" s="324"/>
      <c r="J37" s="324"/>
      <c r="K37" s="305"/>
      <c r="L37" s="324"/>
      <c r="M37" s="324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321"/>
      <c r="AE37" s="321"/>
      <c r="AF37" s="321"/>
      <c r="AG37" s="321"/>
      <c r="AH37" s="321"/>
      <c r="AI37" s="321"/>
      <c r="AJ37" s="321"/>
      <c r="AK37" s="321"/>
      <c r="AL37" s="321"/>
      <c r="AM37" s="321"/>
      <c r="AN37" s="321"/>
      <c r="AO37" s="312"/>
      <c r="AP37" s="325"/>
      <c r="AQ37" s="325"/>
      <c r="AR37" s="312"/>
      <c r="AS37" s="312"/>
      <c r="AT37" s="312"/>
      <c r="AU37" s="312"/>
      <c r="AV37" s="312"/>
      <c r="AW37" s="312"/>
      <c r="AX37" s="312"/>
      <c r="AY37" s="325"/>
      <c r="AZ37" s="215"/>
      <c r="BA37" s="215"/>
      <c r="BB37" s="215"/>
      <c r="BC37" s="220"/>
      <c r="BD37" s="220"/>
      <c r="BE37" s="325"/>
      <c r="BF37" s="310"/>
      <c r="BG37" s="325"/>
      <c r="BH37" s="325"/>
      <c r="BI37" s="325"/>
      <c r="BJ37" s="325"/>
      <c r="BK37" s="325"/>
      <c r="BL37" s="325"/>
      <c r="BM37" s="312"/>
      <c r="BN37" s="325"/>
      <c r="BO37" s="220"/>
      <c r="BP37" s="221"/>
    </row>
    <row r="38" spans="1:68">
      <c r="A38" s="518"/>
      <c r="B38" s="519"/>
      <c r="C38" s="321"/>
      <c r="D38" s="321"/>
      <c r="E38" s="321"/>
      <c r="F38" s="215"/>
      <c r="G38" s="323"/>
      <c r="H38" s="324"/>
      <c r="I38" s="324"/>
      <c r="J38" s="324"/>
      <c r="K38" s="324"/>
      <c r="L38" s="324"/>
      <c r="M38" s="324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1"/>
      <c r="AK38" s="321"/>
      <c r="AL38" s="321"/>
      <c r="AM38" s="321"/>
      <c r="AN38" s="321"/>
      <c r="AO38" s="220"/>
      <c r="AP38" s="220"/>
      <c r="AQ38" s="220"/>
      <c r="AR38" s="312"/>
      <c r="AS38" s="312"/>
      <c r="AT38" s="312"/>
      <c r="AU38" s="312"/>
      <c r="AV38" s="312"/>
      <c r="AW38" s="312"/>
      <c r="AX38" s="312"/>
      <c r="AY38" s="220"/>
      <c r="AZ38" s="215"/>
      <c r="BA38" s="215"/>
      <c r="BB38" s="215"/>
      <c r="BC38" s="220"/>
      <c r="BD38" s="220"/>
      <c r="BE38" s="325"/>
      <c r="BF38" s="325"/>
      <c r="BG38" s="325"/>
      <c r="BH38" s="325"/>
      <c r="BI38" s="325"/>
      <c r="BJ38" s="325"/>
      <c r="BK38" s="325"/>
      <c r="BL38" s="325"/>
      <c r="BM38" s="325"/>
      <c r="BN38" s="325"/>
      <c r="BO38" s="220"/>
      <c r="BP38" s="221"/>
    </row>
    <row r="39" spans="1:68" ht="15.6">
      <c r="A39" s="620" t="s">
        <v>180</v>
      </c>
      <c r="B39" s="620"/>
      <c r="C39" s="612" t="s">
        <v>437</v>
      </c>
      <c r="D39" s="612"/>
      <c r="E39" s="612"/>
      <c r="F39" s="612"/>
      <c r="G39" s="612"/>
      <c r="H39" s="612"/>
      <c r="I39" s="612"/>
      <c r="J39" s="612"/>
      <c r="K39" s="612"/>
      <c r="L39" s="611" t="s">
        <v>182</v>
      </c>
      <c r="M39" s="611"/>
      <c r="N39" s="611"/>
      <c r="O39" s="611"/>
      <c r="P39" s="611"/>
      <c r="Q39" s="612" t="s">
        <v>183</v>
      </c>
      <c r="R39" s="612"/>
      <c r="S39" s="612"/>
      <c r="T39" s="612"/>
      <c r="U39" s="612"/>
      <c r="V39" s="612"/>
      <c r="W39" s="612"/>
      <c r="X39" s="612"/>
      <c r="Y39" s="612"/>
      <c r="Z39" s="612"/>
      <c r="AA39" s="612"/>
      <c r="AB39" s="612"/>
      <c r="AC39" s="612"/>
      <c r="AD39" s="612"/>
      <c r="AE39" s="418"/>
      <c r="AF39" s="418"/>
      <c r="AG39" s="418"/>
      <c r="AH39" s="418"/>
      <c r="AI39" s="418"/>
      <c r="AJ39" s="418"/>
      <c r="AK39" s="418"/>
      <c r="AL39" s="419"/>
      <c r="AM39" s="419"/>
      <c r="AN39" s="419"/>
      <c r="AO39" s="215"/>
      <c r="AP39" s="215"/>
      <c r="AQ39" s="215"/>
      <c r="AR39" s="520"/>
      <c r="AS39" s="520"/>
      <c r="AT39" s="520"/>
      <c r="AU39" s="520"/>
      <c r="AV39" s="520"/>
      <c r="AW39" s="520"/>
      <c r="AX39" s="520"/>
      <c r="AY39" s="215"/>
      <c r="AZ39" s="215"/>
      <c r="BA39" s="215"/>
      <c r="BB39" s="215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1"/>
    </row>
    <row r="40" spans="1:68">
      <c r="A40" s="215"/>
      <c r="B40" s="215"/>
      <c r="C40" s="215"/>
      <c r="D40" s="215"/>
      <c r="E40" s="622"/>
      <c r="F40" s="622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1"/>
    </row>
    <row r="41" spans="1:68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1"/>
    </row>
    <row r="42" spans="1:68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6"/>
    </row>
    <row r="43" spans="1:68">
      <c r="A43" s="215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6"/>
    </row>
    <row r="44" spans="1:68">
      <c r="A44" s="215"/>
      <c r="B44" s="215"/>
      <c r="C44" s="520"/>
      <c r="D44" s="215"/>
      <c r="E44" s="215"/>
      <c r="F44" s="215"/>
      <c r="G44" s="215"/>
      <c r="H44" s="215"/>
      <c r="I44" s="215"/>
      <c r="J44" s="215"/>
      <c r="K44" s="215"/>
      <c r="L44" s="215"/>
      <c r="M44" s="520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6"/>
    </row>
    <row r="45" spans="1:68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6"/>
    </row>
    <row r="46" spans="1:68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</row>
    <row r="47" spans="1:68">
      <c r="A47" s="215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</row>
    <row r="48" spans="1:68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</row>
    <row r="49" spans="1:39">
      <c r="A49" s="215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</row>
    <row r="50" spans="1:39">
      <c r="A50" s="215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</row>
    <row r="51" spans="1:39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  <row r="52" spans="1:39">
      <c r="A52" s="215"/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</row>
    <row r="53" spans="1:39">
      <c r="A53" s="215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</row>
    <row r="54" spans="1:39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</row>
    <row r="55" spans="1:39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</row>
    <row r="56" spans="1:39">
      <c r="A56" s="215"/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</row>
    <row r="57" spans="1:39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</row>
    <row r="58" spans="1:39">
      <c r="A58" s="215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</row>
    <row r="59" spans="1:39">
      <c r="A59" s="215"/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</row>
    <row r="61" spans="1:39">
      <c r="A61" s="215"/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</row>
    <row r="62" spans="1:39">
      <c r="A62" s="215"/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</row>
    <row r="63" spans="1:39">
      <c r="A63" s="215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</row>
    <row r="64" spans="1:39">
      <c r="A64" s="215"/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</row>
    <row r="65" spans="1:39">
      <c r="A65" s="215"/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</row>
    <row r="66" spans="1:39">
      <c r="A66" s="215"/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</row>
    <row r="67" spans="1:39">
      <c r="A67" s="215"/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</row>
    <row r="68" spans="1:39">
      <c r="A68" s="215"/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</row>
    <row r="69" spans="1:39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</row>
    <row r="70" spans="1:39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</row>
    <row r="71" spans="1:39">
      <c r="A71" s="215"/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</row>
    <row r="72" spans="1:39">
      <c r="A72" s="215"/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</row>
    <row r="73" spans="1:39">
      <c r="A73" s="215"/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</row>
    <row r="74" spans="1:39">
      <c r="A74" s="215"/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</row>
    <row r="75" spans="1:39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</row>
    <row r="76" spans="1:39">
      <c r="A76" s="215"/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</row>
    <row r="77" spans="1:39">
      <c r="A77" s="215"/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</row>
    <row r="78" spans="1:39">
      <c r="A78" s="215"/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</row>
    <row r="79" spans="1:39">
      <c r="A79" s="215"/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</row>
    <row r="80" spans="1:39">
      <c r="A80" s="215"/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</row>
    <row r="81" spans="1:39">
      <c r="A81" s="215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</row>
    <row r="82" spans="1:39">
      <c r="A82" s="215"/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</row>
    <row r="83" spans="1:39">
      <c r="A83" s="215"/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</row>
    <row r="84" spans="1:39">
      <c r="A84" s="215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</row>
    <row r="85" spans="1:39">
      <c r="A85" s="215"/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</row>
  </sheetData>
  <protectedRanges>
    <protectedRange sqref="L5:L34" name="Diapazons4"/>
    <protectedRange sqref="P5:AK34" name="Diapazons2"/>
    <protectedRange sqref="A1 A3 L34 A36 B37 K34:K37 B34:D34 A5:D33 G5:G34 K5:L33" name="Diapazons1"/>
    <protectedRange sqref="Q3 C39 Q39 J5:J35" name="Diapazons3"/>
  </protectedRanges>
  <mergeCells count="26">
    <mergeCell ref="BA3:BO3"/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E40:F40"/>
    <mergeCell ref="AH4:AI4"/>
    <mergeCell ref="AJ4:AK4"/>
    <mergeCell ref="A39:B39"/>
    <mergeCell ref="C39:K39"/>
    <mergeCell ref="L39:P39"/>
    <mergeCell ref="Q39:AD39"/>
    <mergeCell ref="X4:Y4"/>
    <mergeCell ref="Z4:AA4"/>
    <mergeCell ref="AB4:AC4"/>
    <mergeCell ref="AD4:AE4"/>
    <mergeCell ref="AF4:AG4"/>
    <mergeCell ref="P4:Q4"/>
    <mergeCell ref="R4:S4"/>
    <mergeCell ref="T4:U4"/>
    <mergeCell ref="V4:W4"/>
  </mergeCells>
  <phoneticPr fontId="1" type="noConversion"/>
  <conditionalFormatting sqref="AH7 AH9:AH13 AH21:AH23 AG5:AG23 AH15:AH19 N7 N9:N12 N21:N23 M5:M23 N14:N19 P7 P9:P14 P21:P23 O5:O23 P16:P19 R9:R19 R21 Q5:Q23 R23 T7 T9:T15 T22:T23 S5:S23 T17:T19 V7 V9:V19 V21:V23 U5:U23 X7 X9:X10 X21:X23 W5:W23 X12:X19 Z21:Z23 Y5:Y23 Z13:Z18 AB7 AB9:AB16 AB21:AB23 AA5:AA23 AB18:AB19 AD7 AD9:AD18 AD21:AD23 AC5:AC23 AF7 AF9:AF19 AF21:AF23 AE5:AE23 Z7:Z11 V5 M24:U24 W24:AH24 M25:AH28">
    <cfRule type="cellIs" dxfId="5095" priority="118" stopIfTrue="1" operator="equal">
      <formula>99</formula>
    </cfRule>
  </conditionalFormatting>
  <conditionalFormatting sqref="N5 N7:N12 P5 P7:P14 R5 R8:R21 T5 T7:T15 T17:T20 V7:V23 X5 X7:X10 Z5 Z13:Z18 AB5 AB7:AB16 AD5 AD7:AD18 AF5 AH5 AH7:AH13 Z7:Z11 V5 N14:N28 P16:P28 R23:R28 T22:T28 V25:V28 X12:X28 Z20:Z28 AB18:AB28 AD20:AD28 AF7:AF28 AH15:AH28">
    <cfRule type="cellIs" dxfId="5094" priority="117" stopIfTrue="1" operator="equal">
      <formula>26</formula>
    </cfRule>
  </conditionalFormatting>
  <conditionalFormatting sqref="N5 N9:N12 N7 N14:N19 P5 P9:P14 P7 P16:P19 R5 R9:R19 R21 T5 T9:T15 T7 T17:T19 V9:V19 V21:V23 V7 X5 X9:X10 X7 X12:X19 Z5 Z13:Z18 AB5 AB9:AB16 AB7 AB18:AB19 AD5 AD9:AD18 AD7 AF5 AF9:AF19 AF7 AH5 AH9:AH13 AH7 AH15:AH19 Z7:Z11 V5 N21:N28 P21:P28 R23:R28 T22:T28 V25:V28 X21:X28 Z21:Z28 AB21:AB28 AD21:AD28 AF21:AF28 AH21:AH28">
    <cfRule type="cellIs" dxfId="5093" priority="116" stopIfTrue="1" operator="equal">
      <formula>99</formula>
    </cfRule>
  </conditionalFormatting>
  <conditionalFormatting sqref="N5 P5 R5 T5 X5 Z5 AB5 AD5 AF5 AH5">
    <cfRule type="cellIs" dxfId="5092" priority="115" stopIfTrue="1" operator="equal">
      <formula>99</formula>
    </cfRule>
  </conditionalFormatting>
  <conditionalFormatting sqref="M5:M28 O5:O28 Q5:Q28 S5:S28 U5:U28 W5:W28 Y5:Y28 AA5:AA28 AC5:AC28 AE5:AE28 AG5:AG28">
    <cfRule type="cellIs" dxfId="5091" priority="113" stopIfTrue="1" operator="equal">
      <formula>2</formula>
    </cfRule>
    <cfRule type="cellIs" dxfId="5090" priority="114" stopIfTrue="1" operator="equal">
      <formula>1</formula>
    </cfRule>
  </conditionalFormatting>
  <conditionalFormatting sqref="M17:M21 M11 M5 M8 M13 O17:O21 O11 O5 O8 O13 Q17:Q21 Q11 Q5 Q8 Q13 S17:S21 S11 S5 S8 S13 U17:U21 U11 U5 U8 U13 W17:W21 W11 W5 W8 W13 Y17:Y21 Y11 Y5 Y8 Y13 AA17:AA21 AA11 AA5 AA8 AA13 AC17:AC21 AC11 AC5 AC8 AC13 AE17:AE21 AE11 AE5 AE8 AE13 AG17:AG21 AG11 AG5 AG8 AG13">
    <cfRule type="cellIs" dxfId="5089" priority="110" stopIfTrue="1" operator="equal">
      <formula>2</formula>
    </cfRule>
    <cfRule type="cellIs" dxfId="5088" priority="111" stopIfTrue="1" operator="equal">
      <formula>1</formula>
    </cfRule>
    <cfRule type="expression" dxfId="5087" priority="112" stopIfTrue="1">
      <formula>#REF!+#REF!&lt;3</formula>
    </cfRule>
  </conditionalFormatting>
  <conditionalFormatting sqref="E6:E28">
    <cfRule type="cellIs" dxfId="5086" priority="109" stopIfTrue="1" operator="greaterThan">
      <formula>-0.5</formula>
    </cfRule>
  </conditionalFormatting>
  <conditionalFormatting sqref="E5:E33">
    <cfRule type="expression" dxfId="5085" priority="108" stopIfTrue="1">
      <formula>A5=0</formula>
    </cfRule>
  </conditionalFormatting>
  <conditionalFormatting sqref="F5:F33">
    <cfRule type="expression" dxfId="5084" priority="107" stopIfTrue="1">
      <formula>A5=0</formula>
    </cfRule>
  </conditionalFormatting>
  <conditionalFormatting sqref="H5:H33">
    <cfRule type="expression" dxfId="5083" priority="106" stopIfTrue="1">
      <formula>A5=0</formula>
    </cfRule>
  </conditionalFormatting>
  <conditionalFormatting sqref="P5:P33">
    <cfRule type="expression" dxfId="5082" priority="104" stopIfTrue="1">
      <formula>A5=0</formula>
    </cfRule>
    <cfRule type="expression" dxfId="5081" priority="105" stopIfTrue="1">
      <formula>P5=99</formula>
    </cfRule>
  </conditionalFormatting>
  <conditionalFormatting sqref="M5:M33">
    <cfRule type="expression" dxfId="5080" priority="103" stopIfTrue="1">
      <formula>A5=0</formula>
    </cfRule>
  </conditionalFormatting>
  <conditionalFormatting sqref="N5:N33">
    <cfRule type="expression" dxfId="5079" priority="102" stopIfTrue="1">
      <formula>A5=0</formula>
    </cfRule>
  </conditionalFormatting>
  <conditionalFormatting sqref="O5:O33">
    <cfRule type="expression" dxfId="5078" priority="101" stopIfTrue="1">
      <formula>A5=0</formula>
    </cfRule>
  </conditionalFormatting>
  <conditionalFormatting sqref="Q5:Q33">
    <cfRule type="expression" dxfId="5077" priority="100" stopIfTrue="1">
      <formula>A5=0</formula>
    </cfRule>
  </conditionalFormatting>
  <conditionalFormatting sqref="S5:S33">
    <cfRule type="expression" dxfId="5076" priority="99" stopIfTrue="1">
      <formula>A5=0</formula>
    </cfRule>
  </conditionalFormatting>
  <conditionalFormatting sqref="U5:U33">
    <cfRule type="expression" dxfId="5075" priority="98" stopIfTrue="1">
      <formula>A5=0</formula>
    </cfRule>
  </conditionalFormatting>
  <conditionalFormatting sqref="W5:W33">
    <cfRule type="expression" dxfId="5074" priority="97" stopIfTrue="1">
      <formula>A5=0</formula>
    </cfRule>
  </conditionalFormatting>
  <conditionalFormatting sqref="Y5:Y33">
    <cfRule type="expression" dxfId="5073" priority="96" stopIfTrue="1">
      <formula>A5=0</formula>
    </cfRule>
  </conditionalFormatting>
  <conditionalFormatting sqref="AA5:AA33">
    <cfRule type="expression" dxfId="5072" priority="95" stopIfTrue="1">
      <formula>A5=0</formula>
    </cfRule>
  </conditionalFormatting>
  <conditionalFormatting sqref="B5:B33">
    <cfRule type="expression" dxfId="5071" priority="92" stopIfTrue="1">
      <formula>J5=1</formula>
    </cfRule>
    <cfRule type="expression" dxfId="5070" priority="93" stopIfTrue="1">
      <formula>J5=2</formula>
    </cfRule>
    <cfRule type="expression" dxfId="5069" priority="94" stopIfTrue="1">
      <formula>J5=3</formula>
    </cfRule>
  </conditionalFormatting>
  <conditionalFormatting sqref="AC5:AC33">
    <cfRule type="expression" dxfId="5068" priority="91" stopIfTrue="1">
      <formula>A5=0</formula>
    </cfRule>
  </conditionalFormatting>
  <conditionalFormatting sqref="AE5:AE33">
    <cfRule type="expression" dxfId="5067" priority="90" stopIfTrue="1">
      <formula>A5=0</formula>
    </cfRule>
  </conditionalFormatting>
  <conditionalFormatting sqref="AG5:AG33">
    <cfRule type="expression" dxfId="5066" priority="89" stopIfTrue="1">
      <formula>A5=0</formula>
    </cfRule>
  </conditionalFormatting>
  <conditionalFormatting sqref="AI5:AI33">
    <cfRule type="expression" dxfId="5065" priority="88" stopIfTrue="1">
      <formula>A5=0</formula>
    </cfRule>
  </conditionalFormatting>
  <conditionalFormatting sqref="AK5:AK33">
    <cfRule type="expression" dxfId="5064" priority="87" stopIfTrue="1">
      <formula>A5=0</formula>
    </cfRule>
  </conditionalFormatting>
  <conditionalFormatting sqref="I5:I33">
    <cfRule type="expression" dxfId="5063" priority="84" stopIfTrue="1">
      <formula>A5=0</formula>
    </cfRule>
    <cfRule type="expression" dxfId="5062" priority="85" stopIfTrue="1">
      <formula>I5&gt;150</formula>
    </cfRule>
    <cfRule type="expression" dxfId="5061" priority="86" stopIfTrue="1">
      <formula>I5&lt;-150</formula>
    </cfRule>
  </conditionalFormatting>
  <conditionalFormatting sqref="R5:R33">
    <cfRule type="expression" dxfId="5060" priority="82" stopIfTrue="1">
      <formula>A5=0</formula>
    </cfRule>
    <cfRule type="expression" dxfId="5059" priority="83" stopIfTrue="1">
      <formula>R5=99</formula>
    </cfRule>
  </conditionalFormatting>
  <conditionalFormatting sqref="T5:T33">
    <cfRule type="expression" dxfId="5058" priority="80" stopIfTrue="1">
      <formula>A5=0</formula>
    </cfRule>
    <cfRule type="expression" dxfId="5057" priority="81" stopIfTrue="1">
      <formula>T5=99</formula>
    </cfRule>
  </conditionalFormatting>
  <conditionalFormatting sqref="V5:V33">
    <cfRule type="expression" dxfId="5056" priority="78" stopIfTrue="1">
      <formula>A5=0</formula>
    </cfRule>
    <cfRule type="expression" dxfId="5055" priority="79" stopIfTrue="1">
      <formula>V5=99</formula>
    </cfRule>
  </conditionalFormatting>
  <conditionalFormatting sqref="X5:X33">
    <cfRule type="expression" dxfId="5054" priority="76" stopIfTrue="1">
      <formula>A5=0</formula>
    </cfRule>
    <cfRule type="expression" dxfId="5053" priority="77" stopIfTrue="1">
      <formula>X5=99</formula>
    </cfRule>
  </conditionalFormatting>
  <conditionalFormatting sqref="Z5:Z33">
    <cfRule type="expression" dxfId="5052" priority="74" stopIfTrue="1">
      <formula>A5=0</formula>
    </cfRule>
    <cfRule type="expression" dxfId="5051" priority="75" stopIfTrue="1">
      <formula>Z5=99</formula>
    </cfRule>
  </conditionalFormatting>
  <conditionalFormatting sqref="AB5:AB33">
    <cfRule type="expression" dxfId="5050" priority="72" stopIfTrue="1">
      <formula>A5=0</formula>
    </cfRule>
    <cfRule type="expression" dxfId="5049" priority="73" stopIfTrue="1">
      <formula>AB5=99</formula>
    </cfRule>
  </conditionalFormatting>
  <conditionalFormatting sqref="AD5:AD33">
    <cfRule type="expression" dxfId="5048" priority="70" stopIfTrue="1">
      <formula>A5=0</formula>
    </cfRule>
    <cfRule type="expression" dxfId="5047" priority="71" stopIfTrue="1">
      <formula>AD5=99</formula>
    </cfRule>
  </conditionalFormatting>
  <conditionalFormatting sqref="AF5:AF33">
    <cfRule type="expression" dxfId="5046" priority="68" stopIfTrue="1">
      <formula>A5=0</formula>
    </cfRule>
    <cfRule type="expression" dxfId="5045" priority="69" stopIfTrue="1">
      <formula>AF5=99</formula>
    </cfRule>
  </conditionalFormatting>
  <conditionalFormatting sqref="AH5:AH33">
    <cfRule type="expression" dxfId="5044" priority="66" stopIfTrue="1">
      <formula>A5=0</formula>
    </cfRule>
    <cfRule type="expression" dxfId="5043" priority="67" stopIfTrue="1">
      <formula>AH5=99</formula>
    </cfRule>
  </conditionalFormatting>
  <conditionalFormatting sqref="AJ5:AJ33">
    <cfRule type="expression" dxfId="5042" priority="64" stopIfTrue="1">
      <formula>A5=0</formula>
    </cfRule>
    <cfRule type="expression" dxfId="5041" priority="65" stopIfTrue="1">
      <formula>AJ5=99</formula>
    </cfRule>
  </conditionalFormatting>
  <conditionalFormatting sqref="AO5:AO33">
    <cfRule type="expression" dxfId="5040" priority="63" stopIfTrue="1">
      <formula>A5=0</formula>
    </cfRule>
  </conditionalFormatting>
  <conditionalFormatting sqref="AP5:AP33">
    <cfRule type="expression" dxfId="5039" priority="62" stopIfTrue="1">
      <formula>A5=0</formula>
    </cfRule>
  </conditionalFormatting>
  <conditionalFormatting sqref="AQ5:AQ33">
    <cfRule type="expression" dxfId="5038" priority="61" stopIfTrue="1">
      <formula>A5=0</formula>
    </cfRule>
  </conditionalFormatting>
  <conditionalFormatting sqref="AR5:AR33">
    <cfRule type="expression" dxfId="5037" priority="60" stopIfTrue="1">
      <formula>A5=0</formula>
    </cfRule>
  </conditionalFormatting>
  <conditionalFormatting sqref="AS5:AS33">
    <cfRule type="expression" dxfId="5036" priority="59" stopIfTrue="1">
      <formula>A5=0</formula>
    </cfRule>
  </conditionalFormatting>
  <conditionalFormatting sqref="AT5:AT33">
    <cfRule type="expression" dxfId="5035" priority="58" stopIfTrue="1">
      <formula>A5=0</formula>
    </cfRule>
  </conditionalFormatting>
  <conditionalFormatting sqref="AU5:AU33">
    <cfRule type="expression" dxfId="5034" priority="57" stopIfTrue="1">
      <formula>A5=0</formula>
    </cfRule>
  </conditionalFormatting>
  <conditionalFormatting sqref="AV5:AV33">
    <cfRule type="expression" dxfId="5033" priority="56" stopIfTrue="1">
      <formula>A5=0</formula>
    </cfRule>
  </conditionalFormatting>
  <conditionalFormatting sqref="AW5:AW33">
    <cfRule type="expression" dxfId="5032" priority="55" stopIfTrue="1">
      <formula>A5=0</formula>
    </cfRule>
  </conditionalFormatting>
  <conditionalFormatting sqref="AX5:AX33">
    <cfRule type="expression" dxfId="5031" priority="54" stopIfTrue="1">
      <formula>A5=0</formula>
    </cfRule>
  </conditionalFormatting>
  <conditionalFormatting sqref="AY5:AY33">
    <cfRule type="expression" dxfId="5030" priority="53" stopIfTrue="1">
      <formula>A5=0</formula>
    </cfRule>
  </conditionalFormatting>
  <conditionalFormatting sqref="BA5:BA33">
    <cfRule type="expression" dxfId="5029" priority="52" stopIfTrue="1">
      <formula>A5=0</formula>
    </cfRule>
  </conditionalFormatting>
  <conditionalFormatting sqref="BB5:BB33">
    <cfRule type="expression" dxfId="5028" priority="51" stopIfTrue="1">
      <formula>A5=0</formula>
    </cfRule>
  </conditionalFormatting>
  <conditionalFormatting sqref="BC5:BC33">
    <cfRule type="expression" dxfId="5027" priority="50" stopIfTrue="1">
      <formula>A5=0</formula>
    </cfRule>
  </conditionalFormatting>
  <conditionalFormatting sqref="BD5:BD33">
    <cfRule type="expression" dxfId="5026" priority="49" stopIfTrue="1">
      <formula>A5=0</formula>
    </cfRule>
  </conditionalFormatting>
  <conditionalFormatting sqref="BE5:BE33">
    <cfRule type="expression" dxfId="5025" priority="48" stopIfTrue="1">
      <formula>A5=0</formula>
    </cfRule>
  </conditionalFormatting>
  <conditionalFormatting sqref="BF5:BF33">
    <cfRule type="expression" dxfId="5024" priority="47" stopIfTrue="1">
      <formula>A5=0</formula>
    </cfRule>
  </conditionalFormatting>
  <conditionalFormatting sqref="BG5:BG33">
    <cfRule type="expression" dxfId="5023" priority="46" stopIfTrue="1">
      <formula>A5=0</formula>
    </cfRule>
  </conditionalFormatting>
  <conditionalFormatting sqref="BH5:BH33">
    <cfRule type="expression" dxfId="5022" priority="45" stopIfTrue="1">
      <formula>A5=0</formula>
    </cfRule>
  </conditionalFormatting>
  <conditionalFormatting sqref="BI5:BI33">
    <cfRule type="expression" dxfId="5021" priority="44" stopIfTrue="1">
      <formula>A5=0</formula>
    </cfRule>
  </conditionalFormatting>
  <conditionalFormatting sqref="BJ5:BJ33">
    <cfRule type="expression" dxfId="5020" priority="43" stopIfTrue="1">
      <formula>A5=0</formula>
    </cfRule>
  </conditionalFormatting>
  <conditionalFormatting sqref="BK5:BK33">
    <cfRule type="expression" dxfId="5019" priority="42" stopIfTrue="1">
      <formula>A5=0</formula>
    </cfRule>
  </conditionalFormatting>
  <conditionalFormatting sqref="BL5:BL33">
    <cfRule type="expression" dxfId="5018" priority="41" stopIfTrue="1">
      <formula>A5=0</formula>
    </cfRule>
  </conditionalFormatting>
  <conditionalFormatting sqref="BM5:BM35">
    <cfRule type="expression" dxfId="5017" priority="40" stopIfTrue="1">
      <formula>A5=0</formula>
    </cfRule>
  </conditionalFormatting>
  <conditionalFormatting sqref="BN5:BN33">
    <cfRule type="expression" dxfId="5016" priority="39" stopIfTrue="1">
      <formula>A5=0</formula>
    </cfRule>
  </conditionalFormatting>
  <conditionalFormatting sqref="BO5:BO33">
    <cfRule type="expression" dxfId="5015" priority="38" stopIfTrue="1">
      <formula>A5=0</formula>
    </cfRule>
  </conditionalFormatting>
  <conditionalFormatting sqref="K5:K33">
    <cfRule type="expression" dxfId="5014" priority="37" stopIfTrue="1">
      <formula>A5=0</formula>
    </cfRule>
  </conditionalFormatting>
  <conditionalFormatting sqref="C39:K39">
    <cfRule type="expression" dxfId="5013" priority="36" stopIfTrue="1">
      <formula>$C$39=0</formula>
    </cfRule>
  </conditionalFormatting>
  <conditionalFormatting sqref="Q39:AD39">
    <cfRule type="expression" dxfId="5012" priority="35" stopIfTrue="1">
      <formula>$Q$39=0</formula>
    </cfRule>
  </conditionalFormatting>
  <conditionalFormatting sqref="Q3:AK3">
    <cfRule type="expression" dxfId="5011" priority="34" stopIfTrue="1">
      <formula>$Q$3=0</formula>
    </cfRule>
  </conditionalFormatting>
  <conditionalFormatting sqref="J34:J35">
    <cfRule type="cellIs" dxfId="5010" priority="31" stopIfTrue="1" operator="equal">
      <formula>1</formula>
    </cfRule>
    <cfRule type="cellIs" dxfId="5009" priority="32" stopIfTrue="1" operator="equal">
      <formula>2</formula>
    </cfRule>
    <cfRule type="cellIs" dxfId="5008" priority="33" stopIfTrue="1" operator="equal">
      <formula>3</formula>
    </cfRule>
  </conditionalFormatting>
  <conditionalFormatting sqref="H3">
    <cfRule type="cellIs" dxfId="5007" priority="30" stopIfTrue="1" operator="equal">
      <formula>0</formula>
    </cfRule>
  </conditionalFormatting>
  <conditionalFormatting sqref="J34:J35 J6">
    <cfRule type="expression" dxfId="5006" priority="29" stopIfTrue="1">
      <formula>$J$6=0</formula>
    </cfRule>
  </conditionalFormatting>
  <conditionalFormatting sqref="J5">
    <cfRule type="expression" dxfId="5005" priority="28" stopIfTrue="1">
      <formula>$J$5=0</formula>
    </cfRule>
  </conditionalFormatting>
  <conditionalFormatting sqref="J7">
    <cfRule type="expression" dxfId="5004" priority="27" stopIfTrue="1">
      <formula>$J$7=0</formula>
    </cfRule>
  </conditionalFormatting>
  <conditionalFormatting sqref="J8">
    <cfRule type="expression" dxfId="5003" priority="26" stopIfTrue="1">
      <formula>$J$8=0</formula>
    </cfRule>
  </conditionalFormatting>
  <conditionalFormatting sqref="J9">
    <cfRule type="expression" dxfId="5002" priority="25" stopIfTrue="1">
      <formula>$J$9=0</formula>
    </cfRule>
  </conditionalFormatting>
  <conditionalFormatting sqref="J10">
    <cfRule type="expression" dxfId="5001" priority="24" stopIfTrue="1">
      <formula>$J$10=0</formula>
    </cfRule>
  </conditionalFormatting>
  <conditionalFormatting sqref="J11">
    <cfRule type="expression" dxfId="5000" priority="23" stopIfTrue="1">
      <formula>$J$11=0</formula>
    </cfRule>
  </conditionalFormatting>
  <conditionalFormatting sqref="J12">
    <cfRule type="expression" dxfId="4999" priority="22" stopIfTrue="1">
      <formula>$J$12=0</formula>
    </cfRule>
  </conditionalFormatting>
  <conditionalFormatting sqref="J13">
    <cfRule type="expression" dxfId="4998" priority="21" stopIfTrue="1">
      <formula>$J$13=0</formula>
    </cfRule>
  </conditionalFormatting>
  <conditionalFormatting sqref="J14">
    <cfRule type="expression" dxfId="4997" priority="20" stopIfTrue="1">
      <formula>$J$14=0</formula>
    </cfRule>
  </conditionalFormatting>
  <conditionalFormatting sqref="J15">
    <cfRule type="expression" dxfId="4996" priority="19" stopIfTrue="1">
      <formula>$J$15=0</formula>
    </cfRule>
  </conditionalFormatting>
  <conditionalFormatting sqref="J16">
    <cfRule type="expression" dxfId="4995" priority="18" stopIfTrue="1">
      <formula>$J$16=0</formula>
    </cfRule>
  </conditionalFormatting>
  <conditionalFormatting sqref="J17">
    <cfRule type="expression" dxfId="4994" priority="17" stopIfTrue="1">
      <formula>$J$17=0</formula>
    </cfRule>
  </conditionalFormatting>
  <conditionalFormatting sqref="J18">
    <cfRule type="expression" dxfId="4993" priority="16" stopIfTrue="1">
      <formula>$J$18=0</formula>
    </cfRule>
  </conditionalFormatting>
  <conditionalFormatting sqref="J19">
    <cfRule type="expression" dxfId="4992" priority="15" stopIfTrue="1">
      <formula>$J$19=0</formula>
    </cfRule>
  </conditionalFormatting>
  <conditionalFormatting sqref="J20">
    <cfRule type="expression" dxfId="4991" priority="14" stopIfTrue="1">
      <formula>$J$20=0</formula>
    </cfRule>
  </conditionalFormatting>
  <conditionalFormatting sqref="J21">
    <cfRule type="expression" dxfId="4990" priority="13" stopIfTrue="1">
      <formula>$J$21=0</formula>
    </cfRule>
  </conditionalFormatting>
  <conditionalFormatting sqref="J22">
    <cfRule type="expression" dxfId="4989" priority="12" stopIfTrue="1">
      <formula>$J$22=0</formula>
    </cfRule>
  </conditionalFormatting>
  <conditionalFormatting sqref="J23">
    <cfRule type="expression" dxfId="4988" priority="11" stopIfTrue="1">
      <formula>$J$23=0</formula>
    </cfRule>
  </conditionalFormatting>
  <conditionalFormatting sqref="J24">
    <cfRule type="expression" dxfId="4987" priority="10" stopIfTrue="1">
      <formula>$J$24=0</formula>
    </cfRule>
  </conditionalFormatting>
  <conditionalFormatting sqref="J25">
    <cfRule type="expression" dxfId="4986" priority="9" stopIfTrue="1">
      <formula>$J$25=0</formula>
    </cfRule>
  </conditionalFormatting>
  <conditionalFormatting sqref="J26">
    <cfRule type="expression" dxfId="4985" priority="8" stopIfTrue="1">
      <formula>$J$26=0</formula>
    </cfRule>
  </conditionalFormatting>
  <conditionalFormatting sqref="J27">
    <cfRule type="expression" dxfId="4984" priority="7" stopIfTrue="1">
      <formula>$J$27=0</formula>
    </cfRule>
  </conditionalFormatting>
  <conditionalFormatting sqref="J28">
    <cfRule type="expression" dxfId="4983" priority="6" stopIfTrue="1">
      <formula>$J$28=0</formula>
    </cfRule>
  </conditionalFormatting>
  <conditionalFormatting sqref="J29">
    <cfRule type="expression" dxfId="4982" priority="5" stopIfTrue="1">
      <formula>$J$29=0</formula>
    </cfRule>
  </conditionalFormatting>
  <conditionalFormatting sqref="J30">
    <cfRule type="expression" dxfId="4981" priority="4" stopIfTrue="1">
      <formula>$J$30=0</formula>
    </cfRule>
  </conditionalFormatting>
  <conditionalFormatting sqref="J31">
    <cfRule type="expression" dxfId="4980" priority="3" stopIfTrue="1">
      <formula>$J$31=0</formula>
    </cfRule>
  </conditionalFormatting>
  <conditionalFormatting sqref="J32">
    <cfRule type="expression" dxfId="4979" priority="2" stopIfTrue="1">
      <formula>$J$32=0</formula>
    </cfRule>
  </conditionalFormatting>
  <conditionalFormatting sqref="J33">
    <cfRule type="expression" dxfId="4978" priority="1" stopIfTrue="1">
      <formula>$J$33=0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Q90"/>
  <sheetViews>
    <sheetView topLeftCell="A13" workbookViewId="0">
      <selection activeCell="J8" sqref="J8"/>
    </sheetView>
  </sheetViews>
  <sheetFormatPr defaultRowHeight="13.2"/>
  <cols>
    <col min="1" max="1" width="3.44140625" customWidth="1"/>
    <col min="2" max="2" width="20.109375" customWidth="1"/>
    <col min="3" max="3" width="12.109375" customWidth="1"/>
    <col min="4" max="14" width="4.6640625" customWidth="1"/>
    <col min="15" max="36" width="3.6640625" customWidth="1"/>
    <col min="37" max="39" width="2.6640625" customWidth="1"/>
    <col min="40" max="66" width="4.6640625" customWidth="1"/>
  </cols>
  <sheetData>
    <row r="1" spans="1:68" ht="18.75" customHeight="1">
      <c r="A1" s="614" t="s">
        <v>268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I1" s="215"/>
      <c r="AJ1" s="215"/>
      <c r="AK1" s="215"/>
      <c r="AL1" s="216"/>
      <c r="AM1" s="216"/>
      <c r="AN1" s="216"/>
      <c r="AO1" s="629" t="s">
        <v>139</v>
      </c>
      <c r="AP1" s="630"/>
      <c r="AQ1" s="217">
        <f>SUM(MAX(L5:L38)*2)</f>
        <v>22</v>
      </c>
      <c r="AR1" s="631" t="s">
        <v>184</v>
      </c>
      <c r="AS1" s="632"/>
      <c r="AT1" s="632"/>
      <c r="AU1" s="218">
        <f>SUM(AQ1/100*65)</f>
        <v>14.3</v>
      </c>
      <c r="AV1" s="629" t="s">
        <v>185</v>
      </c>
      <c r="AW1" s="633"/>
      <c r="AX1" s="219">
        <f>MAX(L5:L38)</f>
        <v>11</v>
      </c>
      <c r="AY1" s="220"/>
      <c r="AZ1" s="215"/>
      <c r="BA1" s="215"/>
      <c r="BB1" s="215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1"/>
    </row>
    <row r="2" spans="1:68" ht="24.6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4"/>
      <c r="AF2" s="614"/>
      <c r="AG2" s="614"/>
      <c r="AH2" s="222"/>
      <c r="AI2" s="222"/>
      <c r="AJ2" s="222"/>
      <c r="AK2" s="222"/>
      <c r="AL2" s="215"/>
      <c r="AM2" s="215"/>
      <c r="AN2" s="215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15"/>
      <c r="BA2" s="215"/>
      <c r="BB2" s="215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1"/>
    </row>
    <row r="3" spans="1:68" ht="15.6">
      <c r="A3" s="609" t="s">
        <v>269</v>
      </c>
      <c r="B3" s="609"/>
      <c r="C3" s="223"/>
      <c r="D3" s="611" t="s">
        <v>270</v>
      </c>
      <c r="E3" s="611"/>
      <c r="F3" s="611"/>
      <c r="G3" s="611"/>
      <c r="H3" s="224">
        <f>IF(A41&lt;12,0)+IF(A41=12,0.82)+IF(A41=13,0.83)+IF(A41=14,0.84)+IF(A41=15,0.85)+IF(A41=16,0.86)+IF(A41=17,0.87)+IF(A41=18,0.88)+IF(A41=19,0.89)+IF(A41=20,0.9)+IF(A41=21,0.91)+IF(A41=22,0.92)+IF(A41=23,0.93)+IF(A41=24,0.94)+IF(A41=25,0.95)+IF(A41=26,0.96)+IF(A41=27,0.97)+IF(A41=28,0.98)+IF(A41=29,0.99)+IF(A41=30,1)+IF(A41=31,1.01)+IF(A41=32,1.02)+IF(A41=33,1.03)+IF(A41=34,1.04)+IF(A41=35,1.05)+IF(A41=36,1.06)+IF(A41=37,1.07)+IF(A41=38,1.08)+IF(A41=39,1.09)+IF(A41=40,1.1)+IF(A41=41,1.11)+IF(A41=42,1.12)+IF(A41=43,1.13)+IF(A41=44,1.14)+IF(A41=45,1.15)+IF(A41=46,1.16)+IF(A41=47,1.17)+IF(A41=48,1.18)+IF(A41=49,1.19)+IF(A41=50,1.2)</f>
        <v>1.04</v>
      </c>
      <c r="I3" s="223"/>
      <c r="J3" s="223"/>
      <c r="K3" s="223"/>
      <c r="L3" s="223"/>
      <c r="M3" s="611" t="s">
        <v>141</v>
      </c>
      <c r="N3" s="611"/>
      <c r="O3" s="611"/>
      <c r="P3" s="611"/>
      <c r="Q3" s="612" t="s">
        <v>97</v>
      </c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225"/>
      <c r="AM3" s="225"/>
      <c r="AN3" s="225"/>
      <c r="AO3" s="628" t="s">
        <v>59</v>
      </c>
      <c r="AP3" s="628"/>
      <c r="AQ3" s="628"/>
      <c r="AR3" s="628"/>
      <c r="AS3" s="628"/>
      <c r="AT3" s="628"/>
      <c r="AU3" s="628"/>
      <c r="AV3" s="628"/>
      <c r="AW3" s="628"/>
      <c r="AX3" s="628"/>
      <c r="AY3" s="628"/>
      <c r="AZ3" s="215"/>
      <c r="BA3" s="628" t="s">
        <v>142</v>
      </c>
      <c r="BB3" s="628"/>
      <c r="BC3" s="628"/>
      <c r="BD3" s="628"/>
      <c r="BE3" s="628"/>
      <c r="BF3" s="628"/>
      <c r="BG3" s="628"/>
      <c r="BH3" s="628"/>
      <c r="BI3" s="628"/>
      <c r="BJ3" s="628"/>
      <c r="BK3" s="628"/>
      <c r="BL3" s="628"/>
      <c r="BM3" s="628"/>
      <c r="BN3" s="628"/>
      <c r="BO3" s="628"/>
      <c r="BP3" s="221"/>
    </row>
    <row r="4" spans="1:68" ht="48">
      <c r="A4" s="226" t="s">
        <v>8</v>
      </c>
      <c r="B4" s="227" t="s">
        <v>61</v>
      </c>
      <c r="C4" s="228" t="s">
        <v>186</v>
      </c>
      <c r="D4" s="494" t="s">
        <v>144</v>
      </c>
      <c r="E4" s="229" t="s">
        <v>63</v>
      </c>
      <c r="F4" s="230" t="s">
        <v>64</v>
      </c>
      <c r="G4" s="230" t="s">
        <v>145</v>
      </c>
      <c r="H4" s="230" t="s">
        <v>146</v>
      </c>
      <c r="I4" s="230" t="s">
        <v>147</v>
      </c>
      <c r="J4" s="230" t="s">
        <v>67</v>
      </c>
      <c r="K4" s="230" t="s">
        <v>68</v>
      </c>
      <c r="L4" s="230" t="s">
        <v>148</v>
      </c>
      <c r="M4" s="230" t="s">
        <v>70</v>
      </c>
      <c r="N4" s="230" t="s">
        <v>71</v>
      </c>
      <c r="O4" s="231" t="s">
        <v>149</v>
      </c>
      <c r="P4" s="626">
        <v>1</v>
      </c>
      <c r="Q4" s="627"/>
      <c r="R4" s="624">
        <v>2</v>
      </c>
      <c r="S4" s="625"/>
      <c r="T4" s="625">
        <v>3</v>
      </c>
      <c r="U4" s="625"/>
      <c r="V4" s="625">
        <v>4</v>
      </c>
      <c r="W4" s="625"/>
      <c r="X4" s="625">
        <v>5</v>
      </c>
      <c r="Y4" s="625"/>
      <c r="Z4" s="625">
        <v>6</v>
      </c>
      <c r="AA4" s="625"/>
      <c r="AB4" s="625">
        <v>7</v>
      </c>
      <c r="AC4" s="625"/>
      <c r="AD4" s="625">
        <v>8</v>
      </c>
      <c r="AE4" s="625"/>
      <c r="AF4" s="625">
        <v>9</v>
      </c>
      <c r="AG4" s="625"/>
      <c r="AH4" s="623">
        <v>10</v>
      </c>
      <c r="AI4" s="624"/>
      <c r="AJ4" s="623">
        <v>11</v>
      </c>
      <c r="AK4" s="624"/>
      <c r="AL4" s="232"/>
      <c r="AM4" s="232"/>
      <c r="AN4" s="232"/>
      <c r="AO4" s="233">
        <v>1</v>
      </c>
      <c r="AP4" s="233">
        <v>2</v>
      </c>
      <c r="AQ4" s="233">
        <v>3</v>
      </c>
      <c r="AR4" s="233">
        <v>4</v>
      </c>
      <c r="AS4" s="233">
        <v>5</v>
      </c>
      <c r="AT4" s="233">
        <v>6</v>
      </c>
      <c r="AU4" s="233">
        <v>7</v>
      </c>
      <c r="AV4" s="233">
        <v>8</v>
      </c>
      <c r="AW4" s="233">
        <v>9</v>
      </c>
      <c r="AX4" s="233">
        <v>10</v>
      </c>
      <c r="AY4" s="233">
        <v>11</v>
      </c>
      <c r="AZ4" s="234"/>
      <c r="BA4" s="233">
        <v>1</v>
      </c>
      <c r="BB4" s="233">
        <v>2</v>
      </c>
      <c r="BC4" s="233">
        <v>3</v>
      </c>
      <c r="BD4" s="233">
        <v>4</v>
      </c>
      <c r="BE4" s="233">
        <v>5</v>
      </c>
      <c r="BF4" s="233">
        <v>6</v>
      </c>
      <c r="BG4" s="233">
        <v>7</v>
      </c>
      <c r="BH4" s="233">
        <v>8</v>
      </c>
      <c r="BI4" s="233">
        <v>9</v>
      </c>
      <c r="BJ4" s="233">
        <v>10</v>
      </c>
      <c r="BK4" s="233">
        <v>11</v>
      </c>
      <c r="BL4" s="233" t="s">
        <v>150</v>
      </c>
      <c r="BM4" s="235" t="s">
        <v>151</v>
      </c>
      <c r="BN4" s="235" t="s">
        <v>152</v>
      </c>
      <c r="BO4" s="236" t="s">
        <v>153</v>
      </c>
      <c r="BP4" s="221"/>
    </row>
    <row r="5" spans="1:68" ht="13.8">
      <c r="A5" s="237">
        <v>1</v>
      </c>
      <c r="B5" s="495" t="s">
        <v>187</v>
      </c>
      <c r="C5" s="238" t="s">
        <v>271</v>
      </c>
      <c r="D5" s="496"/>
      <c r="E5" s="239">
        <f>IF(G5=0,0,IF(G5+F5&lt;1000,1000,G5+F5))</f>
        <v>1613</v>
      </c>
      <c r="F5" s="240">
        <f t="shared" ref="F5:F36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-33.000000000000007</v>
      </c>
      <c r="G5" s="241">
        <v>1646</v>
      </c>
      <c r="H5" s="242">
        <f t="shared" ref="H5:H38" si="1">IF(J5=0,0,(IF(IF($A$41&gt;=30,(SUM(31-J5)*$H$3),(SUM(30-J5)*$H$3))&lt;0,0,IF($A$41&gt;=30,(SUM(31-J5)*$H$3),(SUM(30-J5)*$H$3)))))</f>
        <v>11.440000000000001</v>
      </c>
      <c r="I5" s="243">
        <f>IF(M5=0,0,G5-M5)</f>
        <v>370.27272727272725</v>
      </c>
      <c r="J5" s="497">
        <v>20</v>
      </c>
      <c r="K5" s="244">
        <v>11</v>
      </c>
      <c r="L5" s="245">
        <v>11</v>
      </c>
      <c r="M5" s="246">
        <f t="shared" ref="M5:M36" si="2">IF(L5=0,0,SUM(AO5:AY5)/L5)</f>
        <v>1275.7272727272727</v>
      </c>
      <c r="N5" s="243">
        <f>BL5</f>
        <v>115</v>
      </c>
      <c r="O5" s="247">
        <f>BO5</f>
        <v>109</v>
      </c>
      <c r="P5" s="498">
        <v>17</v>
      </c>
      <c r="Q5" s="248">
        <v>2</v>
      </c>
      <c r="R5" s="499">
        <v>19</v>
      </c>
      <c r="S5" s="248">
        <v>2</v>
      </c>
      <c r="T5" s="500">
        <v>2</v>
      </c>
      <c r="U5" s="249">
        <v>0</v>
      </c>
      <c r="V5" s="501">
        <v>16</v>
      </c>
      <c r="W5" s="249">
        <v>0</v>
      </c>
      <c r="X5" s="500">
        <v>5</v>
      </c>
      <c r="Y5" s="249">
        <v>0</v>
      </c>
      <c r="Z5" s="500">
        <v>27</v>
      </c>
      <c r="AA5" s="249">
        <v>2</v>
      </c>
      <c r="AB5" s="500">
        <v>23</v>
      </c>
      <c r="AC5" s="250">
        <v>0</v>
      </c>
      <c r="AD5" s="502">
        <v>31</v>
      </c>
      <c r="AE5" s="251">
        <v>1</v>
      </c>
      <c r="AF5" s="501">
        <v>11</v>
      </c>
      <c r="AG5" s="250">
        <v>1</v>
      </c>
      <c r="AH5" s="501">
        <v>10</v>
      </c>
      <c r="AI5" s="249">
        <v>1</v>
      </c>
      <c r="AJ5" s="500">
        <v>30</v>
      </c>
      <c r="AK5" s="249">
        <v>2</v>
      </c>
      <c r="AL5" s="252"/>
      <c r="AM5" s="253">
        <f>SUM(Q5+S5+U5+W5+Y5+AA5+AC5+AE5+AG5+AI5+AK5)</f>
        <v>11</v>
      </c>
      <c r="AN5" s="252"/>
      <c r="AO5" s="254">
        <f t="shared" ref="AO5:AO38" si="3">IF(B5=0,0,IF(B5="BRIVS",0,(LOOKUP(P5,$A$5:$A$39,$G$5:$G$39))))</f>
        <v>1314</v>
      </c>
      <c r="AP5" s="255">
        <f t="shared" ref="AP5:AP38" si="4">IF(B5=0,0,IF(B5="BRIVS",0,(LOOKUP(R5,$A$5:$A$39,$G$5:$G$39))))</f>
        <v>1266</v>
      </c>
      <c r="AQ5" s="256">
        <f t="shared" ref="AQ5:AQ38" si="5">IF(B5=0,0,IF(B5="BRIVS",0,(LOOKUP(T5,$A$5:$A$39,$G$5:$G$39))))</f>
        <v>1555</v>
      </c>
      <c r="AR5" s="255">
        <f t="shared" ref="AR5:AR38" si="6">IF(B5=0,0,IF(B5="BRIVS",0,(LOOKUP(V5,$A$5:$A$39,$G$5:$G$39))))</f>
        <v>1349</v>
      </c>
      <c r="AS5" s="256">
        <f t="shared" ref="AS5:AS38" si="7">IF(B5=0,0,IF(B5="BRIVS",0,(LOOKUP(X5,$A$5:$A$39,$G$5:$G$39))))</f>
        <v>1459</v>
      </c>
      <c r="AT5" s="256">
        <f t="shared" ref="AT5:AT38" si="8">IF(B5=0,0,IF(B5="BRIVS",0,(LOOKUP(Z5,$A$5:$A$39,$G$5:$G$39))))</f>
        <v>1109</v>
      </c>
      <c r="AU5" s="256">
        <f t="shared" ref="AU5:AU38" si="9">IF(B5=0,0,IF(B5="BRIVS",0,(LOOKUP(AB5,$A$5:$A$39,$G$5:$G$39))))</f>
        <v>1185</v>
      </c>
      <c r="AV5" s="256">
        <f t="shared" ref="AV5:AV38" si="10">IF(B5=0,0,IF(B5="BRIVS",0,(LOOKUP(AD5,$A$5:$A$39,$G$5:$G$39))))</f>
        <v>1000</v>
      </c>
      <c r="AW5" s="255">
        <f t="shared" ref="AW5:AW38" si="11">IF(B5=0,0,IF(B5="BRIVS",0,(LOOKUP(AF5,$A$5:$A$39,$G$5:$G$39))))</f>
        <v>1382</v>
      </c>
      <c r="AX5" s="256">
        <f t="shared" ref="AX5:AX38" si="12">IF(B5=0,0,IF(B5="BRIVS",0,(LOOKUP(AH5,$A$5:$A$39,$G$5:$G$39))))</f>
        <v>1414</v>
      </c>
      <c r="AY5" s="256">
        <f t="shared" ref="AY5:AY38" si="13">IF(B5=0,0,IF(B5="BRIVS",0,(LOOKUP(AJ5,$A$5:$A$39,$G$5:$G$39))))</f>
        <v>1000</v>
      </c>
      <c r="AZ5" s="215"/>
      <c r="BA5" s="257">
        <f t="shared" ref="BA5:BA38" si="14">IF(P5=99,0,(LOOKUP($P5,$A$5:$A$40,$K$5:$K$40)))</f>
        <v>11</v>
      </c>
      <c r="BB5" s="258">
        <f t="shared" ref="BB5:BB38" si="15">IF(R5=99,0,(LOOKUP($R5,$A$5:$A$40,$K$5:$K$40)))</f>
        <v>10</v>
      </c>
      <c r="BC5" s="258">
        <f t="shared" ref="BC5:BC38" si="16">IF(T5=99,0,(LOOKUP($T5,$A$5:$A$40,$K$5:$K$40)))</f>
        <v>14</v>
      </c>
      <c r="BD5" s="259">
        <f t="shared" ref="BD5:BD38" si="17">IF(V5=99,0,(LOOKUP($V5,$A$5:$A$40,$K$5:$K$40)))</f>
        <v>13</v>
      </c>
      <c r="BE5" s="258">
        <f t="shared" ref="BE5:BE38" si="18">IF(X5=99,0,(LOOKUP($X5,$A$5:$A$40,$K$5:$K$40)))</f>
        <v>11</v>
      </c>
      <c r="BF5" s="258">
        <f t="shared" ref="BF5:BF38" si="19">IF(Z5=99,0,(LOOKUP($Z5,$A$5:$A$40,$K$5:$K$40)))</f>
        <v>12</v>
      </c>
      <c r="BG5" s="258">
        <f t="shared" ref="BG5:BG38" si="20">IF(AB5=99,0,(LOOKUP($AB5,$A$5:$A$40,$K$5:$K$40)))</f>
        <v>11</v>
      </c>
      <c r="BH5" s="258">
        <f t="shared" ref="BH5:BH38" si="21">IF(AD5=99,0,(LOOKUP($AD5,$A$5:$A$40,$K$5:$K$40)))</f>
        <v>6</v>
      </c>
      <c r="BI5" s="258">
        <f t="shared" ref="BI5:BI38" si="22">IF(AF5=99,0,(LOOKUP($AF5,$A$5:$A$40,$K$5:$K$40)))</f>
        <v>12</v>
      </c>
      <c r="BJ5" s="258">
        <f t="shared" ref="BJ5:BJ38" si="23">IF(AH5=99,0,(LOOKUP($AH5,$A$5:$A$40,$K$5:$K$40)))</f>
        <v>9</v>
      </c>
      <c r="BK5" s="258">
        <f t="shared" ref="BK5:BK38" si="24">IF(AJ5=99,0,(LOOKUP($AJ5,$A$5:$A$40,$K$5:$K$40)))</f>
        <v>6</v>
      </c>
      <c r="BL5" s="260">
        <f>SUM(BA5,BB5,BC5,BD5,BE5,BG5,BF5,BH5,BI5,BJ5,BK5)</f>
        <v>115</v>
      </c>
      <c r="BM5" s="255">
        <f>IF($AX$1&gt;8,(IF($AX$1=9,MIN(BA5:BI5),IF($AX$1=10,MIN(BA5:BJ5),IF($AX$1=11,MIN(BA5:BK5))))),(IF($AX$1=4,MIN(BA5:BD5),IF($AX$1=5,MIN(BA5:BE5),IF($AX$1=6,MIN(BA5:BF5),IF($AX$1=7,MIN(BA5:BG5),IF($AX$1=8,MIN(BA5:BH5))))))))</f>
        <v>6</v>
      </c>
      <c r="BN5" s="255">
        <f>IF($AX$1&gt;8,(IF($AX$1=9,MAX(BA5:BI5),IF($AX$1=10,MAX(BA5:BJ5),IF($AX$1=11,MAX(BA5:BK5))))),(IF($AX$1=4,MAX(BA5:BD5),IF($AX$1=5,MAX(BA5:BE5),IF($AX$1=6,MAX(BA5:BF5),IF($AX$1=7,MAX(BA5:BG5),IF($AX$1=8,MAX(BA5:BH5))))))))</f>
        <v>14</v>
      </c>
      <c r="BO5" s="262">
        <f>SUM($BL5-$BM5)</f>
        <v>109</v>
      </c>
      <c r="BP5" s="221"/>
    </row>
    <row r="6" spans="1:68" ht="13.8">
      <c r="A6" s="263">
        <v>2</v>
      </c>
      <c r="B6" s="503" t="s">
        <v>192</v>
      </c>
      <c r="C6" s="264" t="s">
        <v>272</v>
      </c>
      <c r="D6" s="504"/>
      <c r="E6" s="265">
        <f>IF(G6=0,0,IF(G6+F6&lt;1000,1000,G6+F6))</f>
        <v>1552</v>
      </c>
      <c r="F6" s="266">
        <f t="shared" si="0"/>
        <v>-3.0000000000000071</v>
      </c>
      <c r="G6" s="267">
        <v>1555</v>
      </c>
      <c r="H6" s="268">
        <f t="shared" si="1"/>
        <v>26</v>
      </c>
      <c r="I6" s="269">
        <f>IF(M6=0,0,G6-M6)</f>
        <v>151.5454545454545</v>
      </c>
      <c r="J6" s="270">
        <v>6</v>
      </c>
      <c r="K6" s="271">
        <v>14</v>
      </c>
      <c r="L6" s="272">
        <v>11</v>
      </c>
      <c r="M6" s="273">
        <f t="shared" si="2"/>
        <v>1403.4545454545455</v>
      </c>
      <c r="N6" s="269">
        <f>BL6</f>
        <v>147</v>
      </c>
      <c r="O6" s="274">
        <f>BO6</f>
        <v>136</v>
      </c>
      <c r="P6" s="505">
        <v>18</v>
      </c>
      <c r="Q6" s="275">
        <v>2</v>
      </c>
      <c r="R6" s="506">
        <v>15</v>
      </c>
      <c r="S6" s="276">
        <v>1</v>
      </c>
      <c r="T6" s="507">
        <v>1</v>
      </c>
      <c r="U6" s="277">
        <v>2</v>
      </c>
      <c r="V6" s="506">
        <v>3</v>
      </c>
      <c r="W6" s="277">
        <v>2</v>
      </c>
      <c r="X6" s="507">
        <v>12</v>
      </c>
      <c r="Y6" s="277">
        <v>0</v>
      </c>
      <c r="Z6" s="507">
        <v>11</v>
      </c>
      <c r="AA6" s="277">
        <v>2</v>
      </c>
      <c r="AB6" s="507">
        <v>26</v>
      </c>
      <c r="AC6" s="276">
        <v>0</v>
      </c>
      <c r="AD6" s="505">
        <v>13</v>
      </c>
      <c r="AE6" s="275">
        <v>1</v>
      </c>
      <c r="AF6" s="508">
        <v>5</v>
      </c>
      <c r="AG6" s="276">
        <v>2</v>
      </c>
      <c r="AH6" s="506">
        <v>4</v>
      </c>
      <c r="AI6" s="277">
        <v>2</v>
      </c>
      <c r="AJ6" s="506">
        <v>6</v>
      </c>
      <c r="AK6" s="277">
        <v>0</v>
      </c>
      <c r="AL6" s="252"/>
      <c r="AM6" s="253">
        <f t="shared" ref="AM6:AM40" si="25">SUM(Q6+S6+U6+W6+Y6+AA6+AC6+AE6+AG6+AI6+AK6)</f>
        <v>14</v>
      </c>
      <c r="AN6" s="252"/>
      <c r="AO6" s="278">
        <f t="shared" si="3"/>
        <v>1270</v>
      </c>
      <c r="AP6" s="261">
        <f t="shared" si="4"/>
        <v>1365</v>
      </c>
      <c r="AQ6" s="279">
        <f t="shared" si="5"/>
        <v>1646</v>
      </c>
      <c r="AR6" s="261">
        <f t="shared" si="6"/>
        <v>1491</v>
      </c>
      <c r="AS6" s="279">
        <f t="shared" si="7"/>
        <v>1375</v>
      </c>
      <c r="AT6" s="279">
        <f t="shared" si="8"/>
        <v>1382</v>
      </c>
      <c r="AU6" s="279">
        <f t="shared" si="9"/>
        <v>1133</v>
      </c>
      <c r="AV6" s="279">
        <f t="shared" si="10"/>
        <v>1370</v>
      </c>
      <c r="AW6" s="261">
        <f t="shared" si="11"/>
        <v>1459</v>
      </c>
      <c r="AX6" s="279">
        <f t="shared" si="12"/>
        <v>1489</v>
      </c>
      <c r="AY6" s="279">
        <f t="shared" si="13"/>
        <v>1458</v>
      </c>
      <c r="AZ6" s="215"/>
      <c r="BA6" s="280">
        <f t="shared" si="14"/>
        <v>12</v>
      </c>
      <c r="BB6" s="281">
        <f t="shared" si="15"/>
        <v>11</v>
      </c>
      <c r="BC6" s="281">
        <f t="shared" si="16"/>
        <v>11</v>
      </c>
      <c r="BD6" s="282">
        <f t="shared" si="17"/>
        <v>15</v>
      </c>
      <c r="BE6" s="281">
        <f t="shared" si="18"/>
        <v>15</v>
      </c>
      <c r="BF6" s="281">
        <f t="shared" si="19"/>
        <v>12</v>
      </c>
      <c r="BG6" s="281">
        <f t="shared" si="20"/>
        <v>16</v>
      </c>
      <c r="BH6" s="281">
        <f t="shared" si="21"/>
        <v>13</v>
      </c>
      <c r="BI6" s="281">
        <f t="shared" si="22"/>
        <v>11</v>
      </c>
      <c r="BJ6" s="281">
        <f t="shared" si="23"/>
        <v>15</v>
      </c>
      <c r="BK6" s="281">
        <f t="shared" si="24"/>
        <v>16</v>
      </c>
      <c r="BL6" s="283">
        <f>SUM(BA6,BB6,BC6,BD6,BE6,BG6,BF6,BH6,BI6,BJ6,BK6)</f>
        <v>147</v>
      </c>
      <c r="BM6" s="261">
        <f>IF($AX$1&gt;8,(IF($AX$1=9,MIN(BA6:BI6),IF($AX$1=10,MIN(BA6:BJ6),IF($AX$1=11,MIN(BA6:BK6))))),(IF($AX$1=4,MIN(BA6:BD6),IF($AX$1=5,MIN(BA6:BE6),IF($AX$1=6,MIN(BA6:BF6),IF($AX$1=7,MIN(BA6:BG6),IF($AX$1=8,MIN(BA6:BH6))))))))</f>
        <v>11</v>
      </c>
      <c r="BN6" s="261">
        <f>IF($AX$1&gt;8,(IF($AX$1=9,MAX(BA6:BI6),IF($AX$1=10,MAX(BA6:BJ6),IF($AX$1=11,MAX(BA6:BK6))))),(IF($AX$1=4,MAX(BA6:BD6),IF($AX$1=5,MAX(BA6:BE6),IF($AX$1=6,MAX(BA6:BF6),IF($AX$1=7,MAX(BA6:BG6),IF($AX$1=8,MAX(BA6:BH6))))))))</f>
        <v>16</v>
      </c>
      <c r="BO6" s="284">
        <f>SUM($BL6-$BM6)</f>
        <v>136</v>
      </c>
      <c r="BP6" s="221"/>
    </row>
    <row r="7" spans="1:68" ht="13.8">
      <c r="A7" s="263">
        <v>3</v>
      </c>
      <c r="B7" s="503" t="s">
        <v>273</v>
      </c>
      <c r="C7" s="285" t="s">
        <v>271</v>
      </c>
      <c r="D7" s="504"/>
      <c r="E7" s="286">
        <f t="shared" ref="E7:E38" si="26">IF(G7=0,0,IF(G7+F7&lt;1000,1000,G7+F7))</f>
        <v>1491</v>
      </c>
      <c r="F7" s="266">
        <f t="shared" si="0"/>
        <v>0</v>
      </c>
      <c r="G7" s="267">
        <v>1491</v>
      </c>
      <c r="H7" s="268">
        <f t="shared" si="1"/>
        <v>27.04</v>
      </c>
      <c r="I7" s="269">
        <f t="shared" ref="I7:I38" si="27">IF(M7=0,0,G7-M7)</f>
        <v>164</v>
      </c>
      <c r="J7" s="287">
        <v>5</v>
      </c>
      <c r="K7" s="288">
        <v>15</v>
      </c>
      <c r="L7" s="289">
        <v>11</v>
      </c>
      <c r="M7" s="290">
        <f t="shared" si="2"/>
        <v>1327</v>
      </c>
      <c r="N7" s="269">
        <f t="shared" ref="N7:N38" si="28">BL7</f>
        <v>129</v>
      </c>
      <c r="O7" s="274">
        <f t="shared" ref="O7:O38" si="29">BO7</f>
        <v>123</v>
      </c>
      <c r="P7" s="505">
        <v>19</v>
      </c>
      <c r="Q7" s="275">
        <v>0</v>
      </c>
      <c r="R7" s="506">
        <v>23</v>
      </c>
      <c r="S7" s="276">
        <v>2</v>
      </c>
      <c r="T7" s="507">
        <v>27</v>
      </c>
      <c r="U7" s="277">
        <v>2</v>
      </c>
      <c r="V7" s="506">
        <v>2</v>
      </c>
      <c r="W7" s="277">
        <v>0</v>
      </c>
      <c r="X7" s="507">
        <v>25</v>
      </c>
      <c r="Y7" s="277">
        <v>2</v>
      </c>
      <c r="Z7" s="507">
        <v>14</v>
      </c>
      <c r="AA7" s="277">
        <v>0</v>
      </c>
      <c r="AB7" s="507">
        <v>10</v>
      </c>
      <c r="AC7" s="276">
        <v>2</v>
      </c>
      <c r="AD7" s="505">
        <v>16</v>
      </c>
      <c r="AE7" s="275">
        <v>2</v>
      </c>
      <c r="AF7" s="508">
        <v>6</v>
      </c>
      <c r="AG7" s="276">
        <v>1</v>
      </c>
      <c r="AH7" s="506">
        <v>15</v>
      </c>
      <c r="AI7" s="277">
        <v>2</v>
      </c>
      <c r="AJ7" s="506">
        <v>12</v>
      </c>
      <c r="AK7" s="277">
        <v>2</v>
      </c>
      <c r="AL7" s="252"/>
      <c r="AM7" s="253">
        <f t="shared" si="25"/>
        <v>15</v>
      </c>
      <c r="AN7" s="252"/>
      <c r="AO7" s="278">
        <f t="shared" si="3"/>
        <v>1266</v>
      </c>
      <c r="AP7" s="261">
        <f t="shared" si="4"/>
        <v>1185</v>
      </c>
      <c r="AQ7" s="279">
        <f t="shared" si="5"/>
        <v>1109</v>
      </c>
      <c r="AR7" s="261">
        <f t="shared" si="6"/>
        <v>1555</v>
      </c>
      <c r="AS7" s="279">
        <f t="shared" si="7"/>
        <v>1151</v>
      </c>
      <c r="AT7" s="279">
        <f t="shared" si="8"/>
        <v>1370</v>
      </c>
      <c r="AU7" s="279">
        <f t="shared" si="9"/>
        <v>1414</v>
      </c>
      <c r="AV7" s="279">
        <f t="shared" si="10"/>
        <v>1349</v>
      </c>
      <c r="AW7" s="261">
        <f t="shared" si="11"/>
        <v>1458</v>
      </c>
      <c r="AX7" s="279">
        <f t="shared" si="12"/>
        <v>1365</v>
      </c>
      <c r="AY7" s="279">
        <f t="shared" si="13"/>
        <v>1375</v>
      </c>
      <c r="AZ7" s="215"/>
      <c r="BA7" s="280">
        <f t="shared" si="14"/>
        <v>10</v>
      </c>
      <c r="BB7" s="281">
        <f t="shared" si="15"/>
        <v>11</v>
      </c>
      <c r="BC7" s="281">
        <f t="shared" si="16"/>
        <v>12</v>
      </c>
      <c r="BD7" s="282">
        <f t="shared" si="17"/>
        <v>14</v>
      </c>
      <c r="BE7" s="281">
        <f t="shared" si="18"/>
        <v>6</v>
      </c>
      <c r="BF7" s="281">
        <f t="shared" si="19"/>
        <v>12</v>
      </c>
      <c r="BG7" s="281">
        <f t="shared" si="20"/>
        <v>9</v>
      </c>
      <c r="BH7" s="281">
        <f t="shared" si="21"/>
        <v>13</v>
      </c>
      <c r="BI7" s="281">
        <f t="shared" si="22"/>
        <v>16</v>
      </c>
      <c r="BJ7" s="281">
        <f t="shared" si="23"/>
        <v>11</v>
      </c>
      <c r="BK7" s="281">
        <f t="shared" si="24"/>
        <v>15</v>
      </c>
      <c r="BL7" s="283">
        <f t="shared" ref="BL7:BL38" si="30">SUM(BA7,BB7,BC7,BD7,BE7,BG7,BF7,BH7,BI7,BJ7,BK7)</f>
        <v>129</v>
      </c>
      <c r="BM7" s="261">
        <f t="shared" ref="BM7:BM38" si="31">IF($AX$1&gt;8,(IF($AX$1=9,MIN(BA7:BI7),IF($AX$1=10,MIN(BA7:BJ7),IF($AX$1=11,MIN(BA7:BK7))))),(IF($AX$1=4,MIN(BA7:BD7),IF($AX$1=5,MIN(BA7:BE7),IF($AX$1=6,MIN(BA7:BF7),IF($AX$1=7,MIN(BA7:BG7),IF($AX$1=8,MIN(BA7:BH7))))))))</f>
        <v>6</v>
      </c>
      <c r="BN7" s="261">
        <f t="shared" ref="BN7:BN38" si="32">IF($AX$1&gt;8,(IF($AX$1=9,MAX(BA7:BI7),IF($AX$1=10,MAX(BA7:BJ7),IF($AX$1=11,MAX(BA7:BK7))))),(IF($AX$1=4,MAX(BA7:BD7),IF($AX$1=5,MAX(BA7:BE7),IF($AX$1=6,MAX(BA7:BF7),IF($AX$1=7,MAX(BA7:BG7),IF($AX$1=8,MAX(BA7:BH7))))))))</f>
        <v>16</v>
      </c>
      <c r="BO7" s="284">
        <f t="shared" ref="BO7:BO38" si="33">SUM($BL7-$BM7)</f>
        <v>123</v>
      </c>
      <c r="BP7" s="221"/>
    </row>
    <row r="8" spans="1:68" ht="13.8">
      <c r="A8" s="263">
        <v>4</v>
      </c>
      <c r="B8" s="503" t="s">
        <v>188</v>
      </c>
      <c r="C8" s="285" t="s">
        <v>135</v>
      </c>
      <c r="D8" s="504"/>
      <c r="E8" s="286">
        <f t="shared" si="26"/>
        <v>1502.72</v>
      </c>
      <c r="F8" s="266">
        <f t="shared" si="0"/>
        <v>13.719999999999999</v>
      </c>
      <c r="G8" s="267">
        <v>1489</v>
      </c>
      <c r="H8" s="268">
        <f t="shared" si="1"/>
        <v>29.12</v>
      </c>
      <c r="I8" s="269">
        <f t="shared" si="27"/>
        <v>119.4545454545455</v>
      </c>
      <c r="J8" s="291">
        <v>3</v>
      </c>
      <c r="K8" s="292">
        <v>15</v>
      </c>
      <c r="L8" s="272">
        <v>11</v>
      </c>
      <c r="M8" s="290">
        <f t="shared" si="2"/>
        <v>1369.5454545454545</v>
      </c>
      <c r="N8" s="269">
        <f t="shared" si="28"/>
        <v>144</v>
      </c>
      <c r="O8" s="274">
        <f t="shared" si="29"/>
        <v>133</v>
      </c>
      <c r="P8" s="505">
        <v>20</v>
      </c>
      <c r="Q8" s="275">
        <v>2</v>
      </c>
      <c r="R8" s="506">
        <v>21</v>
      </c>
      <c r="S8" s="276">
        <v>1</v>
      </c>
      <c r="T8" s="507">
        <v>15</v>
      </c>
      <c r="U8" s="277">
        <v>1</v>
      </c>
      <c r="V8" s="506">
        <v>7</v>
      </c>
      <c r="W8" s="277">
        <v>2</v>
      </c>
      <c r="X8" s="507">
        <v>26</v>
      </c>
      <c r="Y8" s="277">
        <v>2</v>
      </c>
      <c r="Z8" s="507">
        <v>12</v>
      </c>
      <c r="AA8" s="277">
        <v>1</v>
      </c>
      <c r="AB8" s="507">
        <v>6</v>
      </c>
      <c r="AC8" s="276">
        <v>0</v>
      </c>
      <c r="AD8" s="509">
        <v>5</v>
      </c>
      <c r="AE8" s="275">
        <v>2</v>
      </c>
      <c r="AF8" s="508">
        <v>9</v>
      </c>
      <c r="AG8" s="276">
        <v>2</v>
      </c>
      <c r="AH8" s="506">
        <v>2</v>
      </c>
      <c r="AI8" s="277">
        <v>0</v>
      </c>
      <c r="AJ8" s="506">
        <v>14</v>
      </c>
      <c r="AK8" s="277">
        <v>2</v>
      </c>
      <c r="AL8" s="252"/>
      <c r="AM8" s="253">
        <f t="shared" si="25"/>
        <v>15</v>
      </c>
      <c r="AN8" s="252"/>
      <c r="AO8" s="278">
        <f t="shared" si="3"/>
        <v>1254</v>
      </c>
      <c r="AP8" s="261">
        <f t="shared" si="4"/>
        <v>1239</v>
      </c>
      <c r="AQ8" s="279">
        <f t="shared" si="5"/>
        <v>1365</v>
      </c>
      <c r="AR8" s="261">
        <f t="shared" si="6"/>
        <v>1437</v>
      </c>
      <c r="AS8" s="279">
        <f t="shared" si="7"/>
        <v>1133</v>
      </c>
      <c r="AT8" s="279">
        <f t="shared" si="8"/>
        <v>1375</v>
      </c>
      <c r="AU8" s="279">
        <f t="shared" si="9"/>
        <v>1458</v>
      </c>
      <c r="AV8" s="279">
        <f t="shared" si="10"/>
        <v>1459</v>
      </c>
      <c r="AW8" s="261">
        <f t="shared" si="11"/>
        <v>1420</v>
      </c>
      <c r="AX8" s="279">
        <f t="shared" si="12"/>
        <v>1555</v>
      </c>
      <c r="AY8" s="279">
        <f t="shared" si="13"/>
        <v>1370</v>
      </c>
      <c r="AZ8" s="215"/>
      <c r="BA8" s="280">
        <f t="shared" si="14"/>
        <v>11</v>
      </c>
      <c r="BB8" s="281">
        <f t="shared" si="15"/>
        <v>11</v>
      </c>
      <c r="BC8" s="281">
        <f t="shared" si="16"/>
        <v>11</v>
      </c>
      <c r="BD8" s="282">
        <f t="shared" si="17"/>
        <v>14</v>
      </c>
      <c r="BE8" s="281">
        <f t="shared" si="18"/>
        <v>16</v>
      </c>
      <c r="BF8" s="281">
        <f t="shared" si="19"/>
        <v>15</v>
      </c>
      <c r="BG8" s="281">
        <f t="shared" si="20"/>
        <v>16</v>
      </c>
      <c r="BH8" s="281">
        <f t="shared" si="21"/>
        <v>11</v>
      </c>
      <c r="BI8" s="281">
        <f t="shared" si="22"/>
        <v>13</v>
      </c>
      <c r="BJ8" s="281">
        <f t="shared" si="23"/>
        <v>14</v>
      </c>
      <c r="BK8" s="281">
        <f t="shared" si="24"/>
        <v>12</v>
      </c>
      <c r="BL8" s="283">
        <f t="shared" si="30"/>
        <v>144</v>
      </c>
      <c r="BM8" s="261">
        <f t="shared" si="31"/>
        <v>11</v>
      </c>
      <c r="BN8" s="261">
        <f t="shared" si="32"/>
        <v>16</v>
      </c>
      <c r="BO8" s="284">
        <f t="shared" si="33"/>
        <v>133</v>
      </c>
      <c r="BP8" s="221"/>
    </row>
    <row r="9" spans="1:68" ht="13.8">
      <c r="A9" s="263">
        <v>5</v>
      </c>
      <c r="B9" s="503" t="s">
        <v>196</v>
      </c>
      <c r="C9" s="285" t="s">
        <v>114</v>
      </c>
      <c r="D9" s="504"/>
      <c r="E9" s="286">
        <f t="shared" si="26"/>
        <v>1435.48</v>
      </c>
      <c r="F9" s="293">
        <f t="shared" si="0"/>
        <v>-23.520000000000039</v>
      </c>
      <c r="G9" s="267">
        <v>1459</v>
      </c>
      <c r="H9" s="268">
        <f t="shared" si="1"/>
        <v>15.600000000000001</v>
      </c>
      <c r="I9" s="269">
        <f t="shared" si="27"/>
        <v>106.90909090909099</v>
      </c>
      <c r="J9" s="270">
        <v>16</v>
      </c>
      <c r="K9" s="271">
        <v>11</v>
      </c>
      <c r="L9" s="294">
        <v>11</v>
      </c>
      <c r="M9" s="290">
        <f t="shared" si="2"/>
        <v>1352.090909090909</v>
      </c>
      <c r="N9" s="269">
        <f t="shared" si="28"/>
        <v>132</v>
      </c>
      <c r="O9" s="274">
        <f t="shared" si="29"/>
        <v>122</v>
      </c>
      <c r="P9" s="505">
        <v>21</v>
      </c>
      <c r="Q9" s="275">
        <v>0</v>
      </c>
      <c r="R9" s="506">
        <v>20</v>
      </c>
      <c r="S9" s="276">
        <v>1</v>
      </c>
      <c r="T9" s="507">
        <v>23</v>
      </c>
      <c r="U9" s="277">
        <v>2</v>
      </c>
      <c r="V9" s="506">
        <v>19</v>
      </c>
      <c r="W9" s="277">
        <v>1</v>
      </c>
      <c r="X9" s="507">
        <v>1</v>
      </c>
      <c r="Y9" s="277">
        <v>2</v>
      </c>
      <c r="Z9" s="507">
        <v>7</v>
      </c>
      <c r="AA9" s="277">
        <v>1</v>
      </c>
      <c r="AB9" s="507">
        <v>11</v>
      </c>
      <c r="AC9" s="276">
        <v>2</v>
      </c>
      <c r="AD9" s="505">
        <v>4</v>
      </c>
      <c r="AE9" s="275">
        <v>0</v>
      </c>
      <c r="AF9" s="508">
        <v>2</v>
      </c>
      <c r="AG9" s="276">
        <v>0</v>
      </c>
      <c r="AH9" s="506">
        <v>29</v>
      </c>
      <c r="AI9" s="277">
        <v>2</v>
      </c>
      <c r="AJ9" s="506">
        <v>9</v>
      </c>
      <c r="AK9" s="277">
        <v>0</v>
      </c>
      <c r="AL9" s="252"/>
      <c r="AM9" s="253">
        <f t="shared" si="25"/>
        <v>11</v>
      </c>
      <c r="AN9" s="252"/>
      <c r="AO9" s="278">
        <f t="shared" si="3"/>
        <v>1239</v>
      </c>
      <c r="AP9" s="261">
        <f t="shared" si="4"/>
        <v>1254</v>
      </c>
      <c r="AQ9" s="279">
        <f t="shared" si="5"/>
        <v>1185</v>
      </c>
      <c r="AR9" s="261">
        <f t="shared" si="6"/>
        <v>1266</v>
      </c>
      <c r="AS9" s="279">
        <f t="shared" si="7"/>
        <v>1646</v>
      </c>
      <c r="AT9" s="279">
        <f t="shared" si="8"/>
        <v>1437</v>
      </c>
      <c r="AU9" s="279">
        <f t="shared" si="9"/>
        <v>1382</v>
      </c>
      <c r="AV9" s="279">
        <f t="shared" si="10"/>
        <v>1489</v>
      </c>
      <c r="AW9" s="261">
        <f t="shared" si="11"/>
        <v>1555</v>
      </c>
      <c r="AX9" s="279">
        <f t="shared" si="12"/>
        <v>1000</v>
      </c>
      <c r="AY9" s="279">
        <f t="shared" si="13"/>
        <v>1420</v>
      </c>
      <c r="AZ9" s="215"/>
      <c r="BA9" s="280">
        <f t="shared" si="14"/>
        <v>11</v>
      </c>
      <c r="BB9" s="281">
        <f t="shared" si="15"/>
        <v>11</v>
      </c>
      <c r="BC9" s="281">
        <f t="shared" si="16"/>
        <v>11</v>
      </c>
      <c r="BD9" s="282">
        <f t="shared" si="17"/>
        <v>10</v>
      </c>
      <c r="BE9" s="281">
        <f t="shared" si="18"/>
        <v>11</v>
      </c>
      <c r="BF9" s="281">
        <f t="shared" si="19"/>
        <v>14</v>
      </c>
      <c r="BG9" s="281">
        <f t="shared" si="20"/>
        <v>12</v>
      </c>
      <c r="BH9" s="281">
        <f t="shared" si="21"/>
        <v>15</v>
      </c>
      <c r="BI9" s="281">
        <f t="shared" si="22"/>
        <v>14</v>
      </c>
      <c r="BJ9" s="281">
        <f t="shared" si="23"/>
        <v>10</v>
      </c>
      <c r="BK9" s="281">
        <f t="shared" si="24"/>
        <v>13</v>
      </c>
      <c r="BL9" s="283">
        <f t="shared" si="30"/>
        <v>132</v>
      </c>
      <c r="BM9" s="261">
        <f t="shared" si="31"/>
        <v>10</v>
      </c>
      <c r="BN9" s="261">
        <f t="shared" si="32"/>
        <v>15</v>
      </c>
      <c r="BO9" s="284">
        <f t="shared" si="33"/>
        <v>122</v>
      </c>
      <c r="BP9" s="221"/>
    </row>
    <row r="10" spans="1:68" ht="13.8">
      <c r="A10" s="263">
        <v>6</v>
      </c>
      <c r="B10" s="503" t="s">
        <v>190</v>
      </c>
      <c r="C10" s="285" t="s">
        <v>274</v>
      </c>
      <c r="D10" s="504"/>
      <c r="E10" s="286">
        <f t="shared" si="26"/>
        <v>1485.06</v>
      </c>
      <c r="F10" s="295">
        <f t="shared" si="0"/>
        <v>27.060000000000013</v>
      </c>
      <c r="G10" s="267">
        <v>1458</v>
      </c>
      <c r="H10" s="268">
        <f t="shared" si="1"/>
        <v>30.16</v>
      </c>
      <c r="I10" s="269">
        <f t="shared" si="27"/>
        <v>104.27272727272725</v>
      </c>
      <c r="J10" s="287">
        <v>2</v>
      </c>
      <c r="K10" s="271">
        <v>16</v>
      </c>
      <c r="L10" s="272">
        <v>11</v>
      </c>
      <c r="M10" s="290">
        <f t="shared" si="2"/>
        <v>1353.7272727272727</v>
      </c>
      <c r="N10" s="269">
        <f t="shared" si="28"/>
        <v>141</v>
      </c>
      <c r="O10" s="274">
        <f t="shared" si="29"/>
        <v>132</v>
      </c>
      <c r="P10" s="505">
        <v>22</v>
      </c>
      <c r="Q10" s="275">
        <v>1</v>
      </c>
      <c r="R10" s="506">
        <v>24</v>
      </c>
      <c r="S10" s="276">
        <v>2</v>
      </c>
      <c r="T10" s="507">
        <v>21</v>
      </c>
      <c r="U10" s="277">
        <v>2</v>
      </c>
      <c r="V10" s="506">
        <v>12</v>
      </c>
      <c r="W10" s="277">
        <v>0</v>
      </c>
      <c r="X10" s="507">
        <v>10</v>
      </c>
      <c r="Y10" s="277">
        <v>2</v>
      </c>
      <c r="Z10" s="507">
        <v>15</v>
      </c>
      <c r="AA10" s="277">
        <v>2</v>
      </c>
      <c r="AB10" s="507">
        <v>4</v>
      </c>
      <c r="AC10" s="276">
        <v>2</v>
      </c>
      <c r="AD10" s="509">
        <v>26</v>
      </c>
      <c r="AE10" s="275">
        <v>1</v>
      </c>
      <c r="AF10" s="508">
        <v>3</v>
      </c>
      <c r="AG10" s="276">
        <v>1</v>
      </c>
      <c r="AH10" s="506">
        <v>7</v>
      </c>
      <c r="AI10" s="277">
        <v>1</v>
      </c>
      <c r="AJ10" s="506">
        <v>2</v>
      </c>
      <c r="AK10" s="277">
        <v>2</v>
      </c>
      <c r="AL10" s="252"/>
      <c r="AM10" s="253">
        <f t="shared" si="25"/>
        <v>16</v>
      </c>
      <c r="AN10" s="252"/>
      <c r="AO10" s="278">
        <f t="shared" si="3"/>
        <v>1208</v>
      </c>
      <c r="AP10" s="261">
        <f t="shared" si="4"/>
        <v>1185</v>
      </c>
      <c r="AQ10" s="279">
        <f t="shared" si="5"/>
        <v>1239</v>
      </c>
      <c r="AR10" s="261">
        <f t="shared" si="6"/>
        <v>1375</v>
      </c>
      <c r="AS10" s="279">
        <f t="shared" si="7"/>
        <v>1414</v>
      </c>
      <c r="AT10" s="279">
        <f t="shared" si="8"/>
        <v>1365</v>
      </c>
      <c r="AU10" s="279">
        <f t="shared" si="9"/>
        <v>1489</v>
      </c>
      <c r="AV10" s="279">
        <f t="shared" si="10"/>
        <v>1133</v>
      </c>
      <c r="AW10" s="261">
        <f t="shared" si="11"/>
        <v>1491</v>
      </c>
      <c r="AX10" s="279">
        <f t="shared" si="12"/>
        <v>1437</v>
      </c>
      <c r="AY10" s="279">
        <f t="shared" si="13"/>
        <v>1555</v>
      </c>
      <c r="AZ10" s="215"/>
      <c r="BA10" s="280">
        <f t="shared" si="14"/>
        <v>10</v>
      </c>
      <c r="BB10" s="281">
        <f t="shared" si="15"/>
        <v>11</v>
      </c>
      <c r="BC10" s="281">
        <f t="shared" si="16"/>
        <v>11</v>
      </c>
      <c r="BD10" s="282">
        <f t="shared" si="17"/>
        <v>15</v>
      </c>
      <c r="BE10" s="281">
        <f t="shared" si="18"/>
        <v>9</v>
      </c>
      <c r="BF10" s="281">
        <f t="shared" si="19"/>
        <v>11</v>
      </c>
      <c r="BG10" s="281">
        <f t="shared" si="20"/>
        <v>15</v>
      </c>
      <c r="BH10" s="281">
        <f t="shared" si="21"/>
        <v>16</v>
      </c>
      <c r="BI10" s="281">
        <f t="shared" si="22"/>
        <v>15</v>
      </c>
      <c r="BJ10" s="281">
        <f t="shared" si="23"/>
        <v>14</v>
      </c>
      <c r="BK10" s="281">
        <f t="shared" si="24"/>
        <v>14</v>
      </c>
      <c r="BL10" s="283">
        <f t="shared" si="30"/>
        <v>141</v>
      </c>
      <c r="BM10" s="261">
        <f t="shared" si="31"/>
        <v>9</v>
      </c>
      <c r="BN10" s="261">
        <f t="shared" si="32"/>
        <v>16</v>
      </c>
      <c r="BO10" s="284">
        <f t="shared" si="33"/>
        <v>132</v>
      </c>
      <c r="BP10" s="221"/>
    </row>
    <row r="11" spans="1:68" ht="13.8">
      <c r="A11" s="263">
        <v>7</v>
      </c>
      <c r="B11" s="503" t="s">
        <v>191</v>
      </c>
      <c r="C11" s="285" t="s">
        <v>97</v>
      </c>
      <c r="D11" s="504"/>
      <c r="E11" s="286">
        <f t="shared" si="26"/>
        <v>1441.3799999999999</v>
      </c>
      <c r="F11" s="293">
        <f t="shared" si="0"/>
        <v>4.3799999999999883</v>
      </c>
      <c r="G11" s="267">
        <v>1437</v>
      </c>
      <c r="H11" s="268">
        <f t="shared" si="1"/>
        <v>24.96</v>
      </c>
      <c r="I11" s="269">
        <f t="shared" si="27"/>
        <v>116.4545454545455</v>
      </c>
      <c r="J11" s="287">
        <v>7</v>
      </c>
      <c r="K11" s="271">
        <v>14</v>
      </c>
      <c r="L11" s="272">
        <v>11</v>
      </c>
      <c r="M11" s="290">
        <f t="shared" si="2"/>
        <v>1320.5454545454545</v>
      </c>
      <c r="N11" s="269">
        <f t="shared" si="28"/>
        <v>131</v>
      </c>
      <c r="O11" s="274">
        <f t="shared" si="29"/>
        <v>125</v>
      </c>
      <c r="P11" s="505">
        <v>23</v>
      </c>
      <c r="Q11" s="275">
        <v>1</v>
      </c>
      <c r="R11" s="506">
        <v>27</v>
      </c>
      <c r="S11" s="276">
        <v>2</v>
      </c>
      <c r="T11" s="507">
        <v>25</v>
      </c>
      <c r="U11" s="277">
        <v>1</v>
      </c>
      <c r="V11" s="506">
        <v>4</v>
      </c>
      <c r="W11" s="277">
        <v>0</v>
      </c>
      <c r="X11" s="507">
        <v>19</v>
      </c>
      <c r="Y11" s="277">
        <v>2</v>
      </c>
      <c r="Z11" s="507">
        <v>5</v>
      </c>
      <c r="AA11" s="277">
        <v>1</v>
      </c>
      <c r="AB11" s="507">
        <v>16</v>
      </c>
      <c r="AC11" s="276">
        <v>2</v>
      </c>
      <c r="AD11" s="510">
        <v>9</v>
      </c>
      <c r="AE11" s="275">
        <v>1</v>
      </c>
      <c r="AF11" s="508">
        <v>14</v>
      </c>
      <c r="AG11" s="276">
        <v>1</v>
      </c>
      <c r="AH11" s="506">
        <v>6</v>
      </c>
      <c r="AI11" s="277">
        <v>1</v>
      </c>
      <c r="AJ11" s="506">
        <v>18</v>
      </c>
      <c r="AK11" s="277">
        <v>2</v>
      </c>
      <c r="AL11" s="252"/>
      <c r="AM11" s="253">
        <f t="shared" si="25"/>
        <v>14</v>
      </c>
      <c r="AN11" s="252"/>
      <c r="AO11" s="278">
        <f t="shared" si="3"/>
        <v>1185</v>
      </c>
      <c r="AP11" s="261">
        <f t="shared" si="4"/>
        <v>1109</v>
      </c>
      <c r="AQ11" s="279">
        <f t="shared" si="5"/>
        <v>1151</v>
      </c>
      <c r="AR11" s="261">
        <f t="shared" si="6"/>
        <v>1489</v>
      </c>
      <c r="AS11" s="279">
        <f t="shared" si="7"/>
        <v>1266</v>
      </c>
      <c r="AT11" s="279">
        <f t="shared" si="8"/>
        <v>1459</v>
      </c>
      <c r="AU11" s="279">
        <f t="shared" si="9"/>
        <v>1349</v>
      </c>
      <c r="AV11" s="279">
        <f t="shared" si="10"/>
        <v>1420</v>
      </c>
      <c r="AW11" s="261">
        <f t="shared" si="11"/>
        <v>1370</v>
      </c>
      <c r="AX11" s="279">
        <f t="shared" si="12"/>
        <v>1458</v>
      </c>
      <c r="AY11" s="279">
        <f t="shared" si="13"/>
        <v>1270</v>
      </c>
      <c r="AZ11" s="215"/>
      <c r="BA11" s="280">
        <f t="shared" si="14"/>
        <v>11</v>
      </c>
      <c r="BB11" s="281">
        <f t="shared" si="15"/>
        <v>12</v>
      </c>
      <c r="BC11" s="281">
        <f t="shared" si="16"/>
        <v>6</v>
      </c>
      <c r="BD11" s="282">
        <f t="shared" si="17"/>
        <v>15</v>
      </c>
      <c r="BE11" s="281">
        <f t="shared" si="18"/>
        <v>10</v>
      </c>
      <c r="BF11" s="281">
        <f t="shared" si="19"/>
        <v>11</v>
      </c>
      <c r="BG11" s="281">
        <f t="shared" si="20"/>
        <v>13</v>
      </c>
      <c r="BH11" s="281">
        <f t="shared" si="21"/>
        <v>13</v>
      </c>
      <c r="BI11" s="281">
        <f t="shared" si="22"/>
        <v>12</v>
      </c>
      <c r="BJ11" s="281">
        <f t="shared" si="23"/>
        <v>16</v>
      </c>
      <c r="BK11" s="281">
        <f t="shared" si="24"/>
        <v>12</v>
      </c>
      <c r="BL11" s="283">
        <f t="shared" si="30"/>
        <v>131</v>
      </c>
      <c r="BM11" s="261">
        <f t="shared" si="31"/>
        <v>6</v>
      </c>
      <c r="BN11" s="261">
        <f t="shared" si="32"/>
        <v>16</v>
      </c>
      <c r="BO11" s="284">
        <f t="shared" si="33"/>
        <v>125</v>
      </c>
      <c r="BP11" s="221"/>
    </row>
    <row r="12" spans="1:68" ht="13.8">
      <c r="A12" s="263">
        <v>8</v>
      </c>
      <c r="B12" s="503" t="s">
        <v>199</v>
      </c>
      <c r="C12" s="285" t="s">
        <v>275</v>
      </c>
      <c r="D12" s="511"/>
      <c r="E12" s="286">
        <f t="shared" si="26"/>
        <v>1385</v>
      </c>
      <c r="F12" s="295">
        <f t="shared" si="0"/>
        <v>-40</v>
      </c>
      <c r="G12" s="267">
        <v>1425</v>
      </c>
      <c r="H12" s="268">
        <f t="shared" si="1"/>
        <v>10.4</v>
      </c>
      <c r="I12" s="269">
        <f t="shared" si="27"/>
        <v>238.40000000000009</v>
      </c>
      <c r="J12" s="291">
        <v>21</v>
      </c>
      <c r="K12" s="271">
        <v>11</v>
      </c>
      <c r="L12" s="272">
        <v>10</v>
      </c>
      <c r="M12" s="290">
        <f t="shared" si="2"/>
        <v>1186.5999999999999</v>
      </c>
      <c r="N12" s="269">
        <f t="shared" si="28"/>
        <v>112</v>
      </c>
      <c r="O12" s="274">
        <f t="shared" si="29"/>
        <v>112</v>
      </c>
      <c r="P12" s="505">
        <v>24</v>
      </c>
      <c r="Q12" s="275">
        <v>1</v>
      </c>
      <c r="R12" s="506">
        <v>32</v>
      </c>
      <c r="S12" s="276">
        <v>0</v>
      </c>
      <c r="T12" s="507">
        <v>22</v>
      </c>
      <c r="U12" s="277">
        <v>1</v>
      </c>
      <c r="V12" s="506">
        <v>30</v>
      </c>
      <c r="W12" s="277">
        <v>2</v>
      </c>
      <c r="X12" s="507">
        <v>13</v>
      </c>
      <c r="Y12" s="277">
        <v>1</v>
      </c>
      <c r="Z12" s="507">
        <v>26</v>
      </c>
      <c r="AA12" s="277">
        <v>0</v>
      </c>
      <c r="AB12" s="507">
        <v>29</v>
      </c>
      <c r="AC12" s="276">
        <v>1</v>
      </c>
      <c r="AD12" s="510">
        <v>11</v>
      </c>
      <c r="AE12" s="275">
        <v>2</v>
      </c>
      <c r="AF12" s="508">
        <v>16</v>
      </c>
      <c r="AG12" s="276">
        <v>0</v>
      </c>
      <c r="AH12" s="506">
        <v>99</v>
      </c>
      <c r="AI12" s="277">
        <v>2</v>
      </c>
      <c r="AJ12" s="506">
        <v>21</v>
      </c>
      <c r="AK12" s="277">
        <v>1</v>
      </c>
      <c r="AL12" s="252"/>
      <c r="AM12" s="253">
        <f t="shared" si="25"/>
        <v>11</v>
      </c>
      <c r="AN12" s="252"/>
      <c r="AO12" s="278">
        <f t="shared" si="3"/>
        <v>1185</v>
      </c>
      <c r="AP12" s="261">
        <f t="shared" si="4"/>
        <v>1000</v>
      </c>
      <c r="AQ12" s="279">
        <f t="shared" si="5"/>
        <v>1208</v>
      </c>
      <c r="AR12" s="261">
        <f t="shared" si="6"/>
        <v>1000</v>
      </c>
      <c r="AS12" s="279">
        <f t="shared" si="7"/>
        <v>1370</v>
      </c>
      <c r="AT12" s="279">
        <f t="shared" si="8"/>
        <v>1133</v>
      </c>
      <c r="AU12" s="279">
        <f t="shared" si="9"/>
        <v>1000</v>
      </c>
      <c r="AV12" s="279">
        <f t="shared" si="10"/>
        <v>1382</v>
      </c>
      <c r="AW12" s="261">
        <f t="shared" si="11"/>
        <v>1349</v>
      </c>
      <c r="AX12" s="279">
        <f t="shared" si="12"/>
        <v>0</v>
      </c>
      <c r="AY12" s="279">
        <f t="shared" si="13"/>
        <v>1239</v>
      </c>
      <c r="AZ12" s="215"/>
      <c r="BA12" s="280">
        <f t="shared" si="14"/>
        <v>11</v>
      </c>
      <c r="BB12" s="281">
        <f t="shared" si="15"/>
        <v>10</v>
      </c>
      <c r="BC12" s="281">
        <f t="shared" si="16"/>
        <v>10</v>
      </c>
      <c r="BD12" s="282">
        <f t="shared" si="17"/>
        <v>6</v>
      </c>
      <c r="BE12" s="281">
        <f t="shared" si="18"/>
        <v>13</v>
      </c>
      <c r="BF12" s="281">
        <f t="shared" si="19"/>
        <v>16</v>
      </c>
      <c r="BG12" s="281">
        <f t="shared" si="20"/>
        <v>10</v>
      </c>
      <c r="BH12" s="281">
        <f t="shared" si="21"/>
        <v>12</v>
      </c>
      <c r="BI12" s="281">
        <f t="shared" si="22"/>
        <v>13</v>
      </c>
      <c r="BJ12" s="281">
        <f t="shared" si="23"/>
        <v>0</v>
      </c>
      <c r="BK12" s="281">
        <f t="shared" si="24"/>
        <v>11</v>
      </c>
      <c r="BL12" s="283">
        <f t="shared" si="30"/>
        <v>112</v>
      </c>
      <c r="BM12" s="261">
        <f t="shared" si="31"/>
        <v>0</v>
      </c>
      <c r="BN12" s="261">
        <f t="shared" si="32"/>
        <v>16</v>
      </c>
      <c r="BO12" s="284">
        <f t="shared" si="33"/>
        <v>112</v>
      </c>
      <c r="BP12" s="221"/>
    </row>
    <row r="13" spans="1:68" ht="13.8">
      <c r="A13" s="263">
        <v>9</v>
      </c>
      <c r="B13" s="503" t="s">
        <v>189</v>
      </c>
      <c r="C13" s="285" t="s">
        <v>276</v>
      </c>
      <c r="D13" s="511"/>
      <c r="E13" s="286">
        <f t="shared" si="26"/>
        <v>1407</v>
      </c>
      <c r="F13" s="293">
        <f t="shared" si="0"/>
        <v>-13.000000000000007</v>
      </c>
      <c r="G13" s="267">
        <v>1420</v>
      </c>
      <c r="H13" s="268">
        <f t="shared" si="1"/>
        <v>22.880000000000003</v>
      </c>
      <c r="I13" s="269">
        <f t="shared" si="27"/>
        <v>164.81818181818176</v>
      </c>
      <c r="J13" s="270">
        <v>9</v>
      </c>
      <c r="K13" s="271">
        <v>13</v>
      </c>
      <c r="L13" s="272">
        <v>11</v>
      </c>
      <c r="M13" s="290">
        <f t="shared" si="2"/>
        <v>1255.1818181818182</v>
      </c>
      <c r="N13" s="269">
        <f t="shared" si="28"/>
        <v>127</v>
      </c>
      <c r="O13" s="274">
        <f t="shared" si="29"/>
        <v>121</v>
      </c>
      <c r="P13" s="505">
        <v>25</v>
      </c>
      <c r="Q13" s="275">
        <v>0</v>
      </c>
      <c r="R13" s="506">
        <v>29</v>
      </c>
      <c r="S13" s="276">
        <v>2</v>
      </c>
      <c r="T13" s="507">
        <v>33</v>
      </c>
      <c r="U13" s="277">
        <v>2</v>
      </c>
      <c r="V13" s="506">
        <v>26</v>
      </c>
      <c r="W13" s="277">
        <v>0</v>
      </c>
      <c r="X13" s="507">
        <v>22</v>
      </c>
      <c r="Y13" s="277">
        <v>2</v>
      </c>
      <c r="Z13" s="507">
        <v>13</v>
      </c>
      <c r="AA13" s="277">
        <v>2</v>
      </c>
      <c r="AB13" s="507">
        <v>12</v>
      </c>
      <c r="AC13" s="276">
        <v>1</v>
      </c>
      <c r="AD13" s="510">
        <v>7</v>
      </c>
      <c r="AE13" s="275">
        <v>1</v>
      </c>
      <c r="AF13" s="508">
        <v>4</v>
      </c>
      <c r="AG13" s="276">
        <v>0</v>
      </c>
      <c r="AH13" s="506">
        <v>24</v>
      </c>
      <c r="AI13" s="277">
        <v>1</v>
      </c>
      <c r="AJ13" s="506">
        <v>5</v>
      </c>
      <c r="AK13" s="277">
        <v>2</v>
      </c>
      <c r="AL13" s="252"/>
      <c r="AM13" s="253">
        <f t="shared" si="25"/>
        <v>13</v>
      </c>
      <c r="AN13" s="252"/>
      <c r="AO13" s="278">
        <f t="shared" si="3"/>
        <v>1151</v>
      </c>
      <c r="AP13" s="261">
        <f t="shared" si="4"/>
        <v>1000</v>
      </c>
      <c r="AQ13" s="279">
        <f t="shared" si="5"/>
        <v>1000</v>
      </c>
      <c r="AR13" s="261">
        <f t="shared" si="6"/>
        <v>1133</v>
      </c>
      <c r="AS13" s="279">
        <f t="shared" si="7"/>
        <v>1208</v>
      </c>
      <c r="AT13" s="279">
        <f t="shared" si="8"/>
        <v>1370</v>
      </c>
      <c r="AU13" s="279">
        <f t="shared" si="9"/>
        <v>1375</v>
      </c>
      <c r="AV13" s="279">
        <f t="shared" si="10"/>
        <v>1437</v>
      </c>
      <c r="AW13" s="261">
        <f t="shared" si="11"/>
        <v>1489</v>
      </c>
      <c r="AX13" s="279">
        <f t="shared" si="12"/>
        <v>1185</v>
      </c>
      <c r="AY13" s="279">
        <f t="shared" si="13"/>
        <v>1459</v>
      </c>
      <c r="AZ13" s="215"/>
      <c r="BA13" s="280">
        <f t="shared" si="14"/>
        <v>6</v>
      </c>
      <c r="BB13" s="281">
        <f t="shared" si="15"/>
        <v>10</v>
      </c>
      <c r="BC13" s="281">
        <f t="shared" si="16"/>
        <v>6</v>
      </c>
      <c r="BD13" s="282">
        <f t="shared" si="17"/>
        <v>16</v>
      </c>
      <c r="BE13" s="281">
        <f t="shared" si="18"/>
        <v>10</v>
      </c>
      <c r="BF13" s="281">
        <f t="shared" si="19"/>
        <v>13</v>
      </c>
      <c r="BG13" s="281">
        <f t="shared" si="20"/>
        <v>15</v>
      </c>
      <c r="BH13" s="281">
        <f t="shared" si="21"/>
        <v>14</v>
      </c>
      <c r="BI13" s="281">
        <f t="shared" si="22"/>
        <v>15</v>
      </c>
      <c r="BJ13" s="281">
        <f t="shared" si="23"/>
        <v>11</v>
      </c>
      <c r="BK13" s="281">
        <f t="shared" si="24"/>
        <v>11</v>
      </c>
      <c r="BL13" s="283">
        <f t="shared" si="30"/>
        <v>127</v>
      </c>
      <c r="BM13" s="261">
        <f t="shared" si="31"/>
        <v>6</v>
      </c>
      <c r="BN13" s="261">
        <f t="shared" si="32"/>
        <v>16</v>
      </c>
      <c r="BO13" s="284">
        <f t="shared" si="33"/>
        <v>121</v>
      </c>
      <c r="BP13" s="221"/>
    </row>
    <row r="14" spans="1:68" ht="13.8">
      <c r="A14" s="263">
        <v>10</v>
      </c>
      <c r="B14" s="503" t="s">
        <v>277</v>
      </c>
      <c r="C14" s="285" t="s">
        <v>80</v>
      </c>
      <c r="D14" s="511"/>
      <c r="E14" s="286">
        <f t="shared" si="26"/>
        <v>1361</v>
      </c>
      <c r="F14" s="295">
        <f t="shared" si="0"/>
        <v>-53.000000000000007</v>
      </c>
      <c r="G14" s="296">
        <v>1414</v>
      </c>
      <c r="H14" s="268">
        <f t="shared" si="1"/>
        <v>2.08</v>
      </c>
      <c r="I14" s="269">
        <f t="shared" si="27"/>
        <v>155</v>
      </c>
      <c r="J14" s="291">
        <v>29</v>
      </c>
      <c r="K14" s="271">
        <v>9</v>
      </c>
      <c r="L14" s="272">
        <v>11</v>
      </c>
      <c r="M14" s="290">
        <f t="shared" si="2"/>
        <v>1259</v>
      </c>
      <c r="N14" s="269">
        <f t="shared" si="28"/>
        <v>133</v>
      </c>
      <c r="O14" s="274">
        <f t="shared" si="29"/>
        <v>123</v>
      </c>
      <c r="P14" s="505">
        <v>26</v>
      </c>
      <c r="Q14" s="275">
        <v>0</v>
      </c>
      <c r="R14" s="506">
        <v>28</v>
      </c>
      <c r="S14" s="276">
        <v>1</v>
      </c>
      <c r="T14" s="507">
        <v>24</v>
      </c>
      <c r="U14" s="277">
        <v>2</v>
      </c>
      <c r="V14" s="506">
        <v>32</v>
      </c>
      <c r="W14" s="277">
        <v>2</v>
      </c>
      <c r="X14" s="507">
        <v>6</v>
      </c>
      <c r="Y14" s="277">
        <v>0</v>
      </c>
      <c r="Z14" s="507">
        <v>17</v>
      </c>
      <c r="AA14" s="277">
        <v>1</v>
      </c>
      <c r="AB14" s="507">
        <v>3</v>
      </c>
      <c r="AC14" s="276">
        <v>0</v>
      </c>
      <c r="AD14" s="505">
        <v>29</v>
      </c>
      <c r="AE14" s="275">
        <v>2</v>
      </c>
      <c r="AF14" s="508">
        <v>18</v>
      </c>
      <c r="AG14" s="276">
        <v>0</v>
      </c>
      <c r="AH14" s="506">
        <v>1</v>
      </c>
      <c r="AI14" s="277">
        <v>1</v>
      </c>
      <c r="AJ14" s="506">
        <v>20</v>
      </c>
      <c r="AK14" s="277">
        <v>0</v>
      </c>
      <c r="AL14" s="252"/>
      <c r="AM14" s="253">
        <f t="shared" si="25"/>
        <v>9</v>
      </c>
      <c r="AN14" s="252"/>
      <c r="AO14" s="278">
        <f t="shared" si="3"/>
        <v>1133</v>
      </c>
      <c r="AP14" s="261">
        <f t="shared" si="4"/>
        <v>1098</v>
      </c>
      <c r="AQ14" s="279">
        <f t="shared" si="5"/>
        <v>1185</v>
      </c>
      <c r="AR14" s="261">
        <f t="shared" si="6"/>
        <v>1000</v>
      </c>
      <c r="AS14" s="279">
        <f t="shared" si="7"/>
        <v>1458</v>
      </c>
      <c r="AT14" s="279">
        <f t="shared" si="8"/>
        <v>1314</v>
      </c>
      <c r="AU14" s="279">
        <f t="shared" si="9"/>
        <v>1491</v>
      </c>
      <c r="AV14" s="279">
        <f t="shared" si="10"/>
        <v>1000</v>
      </c>
      <c r="AW14" s="261">
        <f t="shared" si="11"/>
        <v>1270</v>
      </c>
      <c r="AX14" s="279">
        <f t="shared" si="12"/>
        <v>1646</v>
      </c>
      <c r="AY14" s="279">
        <f t="shared" si="13"/>
        <v>1254</v>
      </c>
      <c r="AZ14" s="215"/>
      <c r="BA14" s="280">
        <f t="shared" si="14"/>
        <v>16</v>
      </c>
      <c r="BB14" s="281">
        <f t="shared" si="15"/>
        <v>10</v>
      </c>
      <c r="BC14" s="281">
        <f t="shared" si="16"/>
        <v>11</v>
      </c>
      <c r="BD14" s="282">
        <f t="shared" si="17"/>
        <v>10</v>
      </c>
      <c r="BE14" s="281">
        <f t="shared" si="18"/>
        <v>16</v>
      </c>
      <c r="BF14" s="281">
        <f t="shared" si="19"/>
        <v>11</v>
      </c>
      <c r="BG14" s="281">
        <f t="shared" si="20"/>
        <v>15</v>
      </c>
      <c r="BH14" s="281">
        <f t="shared" si="21"/>
        <v>10</v>
      </c>
      <c r="BI14" s="281">
        <f t="shared" si="22"/>
        <v>12</v>
      </c>
      <c r="BJ14" s="281">
        <f t="shared" si="23"/>
        <v>11</v>
      </c>
      <c r="BK14" s="281">
        <f t="shared" si="24"/>
        <v>11</v>
      </c>
      <c r="BL14" s="283">
        <f t="shared" si="30"/>
        <v>133</v>
      </c>
      <c r="BM14" s="261">
        <f t="shared" si="31"/>
        <v>10</v>
      </c>
      <c r="BN14" s="261">
        <f t="shared" si="32"/>
        <v>16</v>
      </c>
      <c r="BO14" s="284">
        <f t="shared" si="33"/>
        <v>123</v>
      </c>
      <c r="BP14" s="221"/>
    </row>
    <row r="15" spans="1:68" ht="13.8">
      <c r="A15" s="263">
        <v>11</v>
      </c>
      <c r="B15" s="503" t="s">
        <v>278</v>
      </c>
      <c r="C15" s="285" t="s">
        <v>279</v>
      </c>
      <c r="D15" s="511"/>
      <c r="E15" s="286">
        <f t="shared" si="26"/>
        <v>1374.34</v>
      </c>
      <c r="F15" s="293">
        <f t="shared" si="0"/>
        <v>-7.66</v>
      </c>
      <c r="G15" s="267">
        <v>1382</v>
      </c>
      <c r="H15" s="268">
        <f t="shared" si="1"/>
        <v>19.760000000000002</v>
      </c>
      <c r="I15" s="269">
        <f t="shared" si="27"/>
        <v>80.272727272727252</v>
      </c>
      <c r="J15" s="291">
        <v>12</v>
      </c>
      <c r="K15" s="292">
        <v>12</v>
      </c>
      <c r="L15" s="272">
        <v>11</v>
      </c>
      <c r="M15" s="290">
        <f t="shared" si="2"/>
        <v>1301.7272727272727</v>
      </c>
      <c r="N15" s="269">
        <f t="shared" si="28"/>
        <v>117</v>
      </c>
      <c r="O15" s="274">
        <f t="shared" si="29"/>
        <v>111</v>
      </c>
      <c r="P15" s="505">
        <v>27</v>
      </c>
      <c r="Q15" s="275">
        <v>0</v>
      </c>
      <c r="R15" s="506">
        <v>31</v>
      </c>
      <c r="S15" s="276">
        <v>2</v>
      </c>
      <c r="T15" s="507">
        <v>19</v>
      </c>
      <c r="U15" s="277">
        <v>1</v>
      </c>
      <c r="V15" s="506">
        <v>21</v>
      </c>
      <c r="W15" s="277">
        <v>2</v>
      </c>
      <c r="X15" s="507">
        <v>17</v>
      </c>
      <c r="Y15" s="277">
        <v>2</v>
      </c>
      <c r="Z15" s="507">
        <v>2</v>
      </c>
      <c r="AA15" s="277">
        <v>0</v>
      </c>
      <c r="AB15" s="507">
        <v>5</v>
      </c>
      <c r="AC15" s="276">
        <v>0</v>
      </c>
      <c r="AD15" s="509">
        <v>8</v>
      </c>
      <c r="AE15" s="275">
        <v>0</v>
      </c>
      <c r="AF15" s="508">
        <v>1</v>
      </c>
      <c r="AG15" s="276">
        <v>1</v>
      </c>
      <c r="AH15" s="506">
        <v>28</v>
      </c>
      <c r="AI15" s="277">
        <v>2</v>
      </c>
      <c r="AJ15" s="506">
        <v>22</v>
      </c>
      <c r="AK15" s="277">
        <v>2</v>
      </c>
      <c r="AL15" s="252"/>
      <c r="AM15" s="253">
        <f t="shared" si="25"/>
        <v>12</v>
      </c>
      <c r="AN15" s="252"/>
      <c r="AO15" s="278">
        <f t="shared" si="3"/>
        <v>1109</v>
      </c>
      <c r="AP15" s="261">
        <f t="shared" si="4"/>
        <v>1000</v>
      </c>
      <c r="AQ15" s="279">
        <f t="shared" si="5"/>
        <v>1266</v>
      </c>
      <c r="AR15" s="261">
        <f t="shared" si="6"/>
        <v>1239</v>
      </c>
      <c r="AS15" s="279">
        <f t="shared" si="7"/>
        <v>1314</v>
      </c>
      <c r="AT15" s="279">
        <f t="shared" si="8"/>
        <v>1555</v>
      </c>
      <c r="AU15" s="279">
        <f t="shared" si="9"/>
        <v>1459</v>
      </c>
      <c r="AV15" s="279">
        <f t="shared" si="10"/>
        <v>1425</v>
      </c>
      <c r="AW15" s="261">
        <f t="shared" si="11"/>
        <v>1646</v>
      </c>
      <c r="AX15" s="279">
        <f t="shared" si="12"/>
        <v>1098</v>
      </c>
      <c r="AY15" s="279">
        <f t="shared" si="13"/>
        <v>1208</v>
      </c>
      <c r="AZ15" s="215"/>
      <c r="BA15" s="280">
        <f t="shared" si="14"/>
        <v>12</v>
      </c>
      <c r="BB15" s="281">
        <f t="shared" si="15"/>
        <v>6</v>
      </c>
      <c r="BC15" s="281">
        <f t="shared" si="16"/>
        <v>10</v>
      </c>
      <c r="BD15" s="282">
        <f t="shared" si="17"/>
        <v>11</v>
      </c>
      <c r="BE15" s="281">
        <f t="shared" si="18"/>
        <v>11</v>
      </c>
      <c r="BF15" s="281">
        <f t="shared" si="19"/>
        <v>14</v>
      </c>
      <c r="BG15" s="281">
        <f t="shared" si="20"/>
        <v>11</v>
      </c>
      <c r="BH15" s="281">
        <f t="shared" si="21"/>
        <v>11</v>
      </c>
      <c r="BI15" s="281">
        <f t="shared" si="22"/>
        <v>11</v>
      </c>
      <c r="BJ15" s="281">
        <f t="shared" si="23"/>
        <v>10</v>
      </c>
      <c r="BK15" s="281">
        <f t="shared" si="24"/>
        <v>10</v>
      </c>
      <c r="BL15" s="283">
        <f t="shared" si="30"/>
        <v>117</v>
      </c>
      <c r="BM15" s="261">
        <f t="shared" si="31"/>
        <v>6</v>
      </c>
      <c r="BN15" s="261">
        <f t="shared" si="32"/>
        <v>14</v>
      </c>
      <c r="BO15" s="284">
        <f t="shared" si="33"/>
        <v>111</v>
      </c>
      <c r="BP15" s="221"/>
    </row>
    <row r="16" spans="1:68" ht="13.8">
      <c r="A16" s="263">
        <v>12</v>
      </c>
      <c r="B16" s="503" t="s">
        <v>280</v>
      </c>
      <c r="C16" s="285" t="s">
        <v>103</v>
      </c>
      <c r="D16" s="511"/>
      <c r="E16" s="286">
        <f t="shared" si="26"/>
        <v>1405.4</v>
      </c>
      <c r="F16" s="293">
        <f t="shared" si="0"/>
        <v>30.399999999999991</v>
      </c>
      <c r="G16" s="267">
        <v>1375</v>
      </c>
      <c r="H16" s="268">
        <f t="shared" si="1"/>
        <v>28.080000000000002</v>
      </c>
      <c r="I16" s="269">
        <f t="shared" si="27"/>
        <v>43.63636363636374</v>
      </c>
      <c r="J16" s="291">
        <v>4</v>
      </c>
      <c r="K16" s="271">
        <v>15</v>
      </c>
      <c r="L16" s="272">
        <v>11</v>
      </c>
      <c r="M16" s="290">
        <f t="shared" si="2"/>
        <v>1331.3636363636363</v>
      </c>
      <c r="N16" s="269">
        <f t="shared" si="28"/>
        <v>142</v>
      </c>
      <c r="O16" s="274">
        <f t="shared" si="29"/>
        <v>132</v>
      </c>
      <c r="P16" s="505">
        <v>28</v>
      </c>
      <c r="Q16" s="275">
        <v>2</v>
      </c>
      <c r="R16" s="506">
        <v>26</v>
      </c>
      <c r="S16" s="276">
        <v>1</v>
      </c>
      <c r="T16" s="507">
        <v>32</v>
      </c>
      <c r="U16" s="277">
        <v>2</v>
      </c>
      <c r="V16" s="506">
        <v>6</v>
      </c>
      <c r="W16" s="277">
        <v>2</v>
      </c>
      <c r="X16" s="507">
        <v>2</v>
      </c>
      <c r="Y16" s="277">
        <v>2</v>
      </c>
      <c r="Z16" s="507">
        <v>4</v>
      </c>
      <c r="AA16" s="277">
        <v>1</v>
      </c>
      <c r="AB16" s="507">
        <v>9</v>
      </c>
      <c r="AC16" s="276">
        <v>1</v>
      </c>
      <c r="AD16" s="505">
        <v>15</v>
      </c>
      <c r="AE16" s="275">
        <v>1</v>
      </c>
      <c r="AF16" s="508">
        <v>19</v>
      </c>
      <c r="AG16" s="276">
        <v>2</v>
      </c>
      <c r="AH16" s="506">
        <v>14</v>
      </c>
      <c r="AI16" s="277">
        <v>1</v>
      </c>
      <c r="AJ16" s="506">
        <v>3</v>
      </c>
      <c r="AK16" s="277">
        <v>0</v>
      </c>
      <c r="AL16" s="252"/>
      <c r="AM16" s="253">
        <f t="shared" si="25"/>
        <v>15</v>
      </c>
      <c r="AN16" s="252"/>
      <c r="AO16" s="278">
        <f t="shared" si="3"/>
        <v>1098</v>
      </c>
      <c r="AP16" s="261">
        <f t="shared" si="4"/>
        <v>1133</v>
      </c>
      <c r="AQ16" s="279">
        <f t="shared" si="5"/>
        <v>1000</v>
      </c>
      <c r="AR16" s="261">
        <f t="shared" si="6"/>
        <v>1458</v>
      </c>
      <c r="AS16" s="279">
        <f t="shared" si="7"/>
        <v>1555</v>
      </c>
      <c r="AT16" s="279">
        <f t="shared" si="8"/>
        <v>1489</v>
      </c>
      <c r="AU16" s="279">
        <f t="shared" si="9"/>
        <v>1420</v>
      </c>
      <c r="AV16" s="279">
        <f t="shared" si="10"/>
        <v>1365</v>
      </c>
      <c r="AW16" s="261">
        <f t="shared" si="11"/>
        <v>1266</v>
      </c>
      <c r="AX16" s="279">
        <f t="shared" si="12"/>
        <v>1370</v>
      </c>
      <c r="AY16" s="279">
        <f t="shared" si="13"/>
        <v>1491</v>
      </c>
      <c r="AZ16" s="215"/>
      <c r="BA16" s="280">
        <f t="shared" si="14"/>
        <v>10</v>
      </c>
      <c r="BB16" s="281">
        <f t="shared" si="15"/>
        <v>16</v>
      </c>
      <c r="BC16" s="281">
        <f t="shared" si="16"/>
        <v>10</v>
      </c>
      <c r="BD16" s="282">
        <f t="shared" si="17"/>
        <v>16</v>
      </c>
      <c r="BE16" s="281">
        <f t="shared" si="18"/>
        <v>14</v>
      </c>
      <c r="BF16" s="281">
        <f t="shared" si="19"/>
        <v>15</v>
      </c>
      <c r="BG16" s="281">
        <f t="shared" si="20"/>
        <v>13</v>
      </c>
      <c r="BH16" s="281">
        <f t="shared" si="21"/>
        <v>11</v>
      </c>
      <c r="BI16" s="281">
        <f t="shared" si="22"/>
        <v>10</v>
      </c>
      <c r="BJ16" s="281">
        <f t="shared" si="23"/>
        <v>12</v>
      </c>
      <c r="BK16" s="281">
        <f t="shared" si="24"/>
        <v>15</v>
      </c>
      <c r="BL16" s="283">
        <f t="shared" si="30"/>
        <v>142</v>
      </c>
      <c r="BM16" s="261">
        <f t="shared" si="31"/>
        <v>10</v>
      </c>
      <c r="BN16" s="261">
        <f t="shared" si="32"/>
        <v>16</v>
      </c>
      <c r="BO16" s="284">
        <f t="shared" si="33"/>
        <v>132</v>
      </c>
      <c r="BP16" s="221"/>
    </row>
    <row r="17" spans="1:68" ht="13.8">
      <c r="A17" s="263">
        <v>13</v>
      </c>
      <c r="B17" s="503" t="s">
        <v>194</v>
      </c>
      <c r="C17" s="285" t="s">
        <v>114</v>
      </c>
      <c r="D17" s="504"/>
      <c r="E17" s="286">
        <f t="shared" si="26"/>
        <v>1372.2</v>
      </c>
      <c r="F17" s="293">
        <f t="shared" si="0"/>
        <v>2.1999999999999709</v>
      </c>
      <c r="G17" s="267">
        <v>1370</v>
      </c>
      <c r="H17" s="268">
        <f t="shared" si="1"/>
        <v>21.84</v>
      </c>
      <c r="I17" s="269">
        <f t="shared" si="27"/>
        <v>80.909090909090992</v>
      </c>
      <c r="J17" s="291">
        <v>10</v>
      </c>
      <c r="K17" s="292">
        <v>13</v>
      </c>
      <c r="L17" s="272">
        <v>11</v>
      </c>
      <c r="M17" s="290">
        <f t="shared" si="2"/>
        <v>1289.090909090909</v>
      </c>
      <c r="N17" s="269">
        <f t="shared" si="28"/>
        <v>127</v>
      </c>
      <c r="O17" s="274">
        <f t="shared" si="29"/>
        <v>121</v>
      </c>
      <c r="P17" s="505">
        <v>29</v>
      </c>
      <c r="Q17" s="275">
        <v>2</v>
      </c>
      <c r="R17" s="506">
        <v>25</v>
      </c>
      <c r="S17" s="276">
        <v>1</v>
      </c>
      <c r="T17" s="507">
        <v>16</v>
      </c>
      <c r="U17" s="277">
        <v>1</v>
      </c>
      <c r="V17" s="506">
        <v>14</v>
      </c>
      <c r="W17" s="277">
        <v>1</v>
      </c>
      <c r="X17" s="507">
        <v>8</v>
      </c>
      <c r="Y17" s="277">
        <v>1</v>
      </c>
      <c r="Z17" s="507">
        <v>9</v>
      </c>
      <c r="AA17" s="277">
        <v>0</v>
      </c>
      <c r="AB17" s="507">
        <v>17</v>
      </c>
      <c r="AC17" s="276">
        <v>2</v>
      </c>
      <c r="AD17" s="505">
        <v>2</v>
      </c>
      <c r="AE17" s="275">
        <v>1</v>
      </c>
      <c r="AF17" s="508">
        <v>28</v>
      </c>
      <c r="AG17" s="276">
        <v>2</v>
      </c>
      <c r="AH17" s="506">
        <v>26</v>
      </c>
      <c r="AI17" s="277">
        <v>0</v>
      </c>
      <c r="AJ17" s="506">
        <v>15</v>
      </c>
      <c r="AK17" s="277">
        <v>2</v>
      </c>
      <c r="AL17" s="252"/>
      <c r="AM17" s="253">
        <f t="shared" si="25"/>
        <v>13</v>
      </c>
      <c r="AN17" s="252"/>
      <c r="AO17" s="278">
        <f t="shared" si="3"/>
        <v>1000</v>
      </c>
      <c r="AP17" s="261">
        <f t="shared" si="4"/>
        <v>1151</v>
      </c>
      <c r="AQ17" s="279">
        <f t="shared" si="5"/>
        <v>1349</v>
      </c>
      <c r="AR17" s="261">
        <f t="shared" si="6"/>
        <v>1370</v>
      </c>
      <c r="AS17" s="279">
        <f t="shared" si="7"/>
        <v>1425</v>
      </c>
      <c r="AT17" s="279">
        <f t="shared" si="8"/>
        <v>1420</v>
      </c>
      <c r="AU17" s="279">
        <f t="shared" si="9"/>
        <v>1314</v>
      </c>
      <c r="AV17" s="279">
        <f t="shared" si="10"/>
        <v>1555</v>
      </c>
      <c r="AW17" s="261">
        <f t="shared" si="11"/>
        <v>1098</v>
      </c>
      <c r="AX17" s="279">
        <f t="shared" si="12"/>
        <v>1133</v>
      </c>
      <c r="AY17" s="279">
        <f t="shared" si="13"/>
        <v>1365</v>
      </c>
      <c r="AZ17" s="215"/>
      <c r="BA17" s="280">
        <f t="shared" si="14"/>
        <v>10</v>
      </c>
      <c r="BB17" s="281">
        <f t="shared" si="15"/>
        <v>6</v>
      </c>
      <c r="BC17" s="281">
        <f t="shared" si="16"/>
        <v>13</v>
      </c>
      <c r="BD17" s="282">
        <f t="shared" si="17"/>
        <v>12</v>
      </c>
      <c r="BE17" s="281">
        <f t="shared" si="18"/>
        <v>11</v>
      </c>
      <c r="BF17" s="281">
        <f t="shared" si="19"/>
        <v>13</v>
      </c>
      <c r="BG17" s="281">
        <f t="shared" si="20"/>
        <v>11</v>
      </c>
      <c r="BH17" s="281">
        <f t="shared" si="21"/>
        <v>14</v>
      </c>
      <c r="BI17" s="281">
        <f t="shared" si="22"/>
        <v>10</v>
      </c>
      <c r="BJ17" s="281">
        <f t="shared" si="23"/>
        <v>16</v>
      </c>
      <c r="BK17" s="281">
        <f t="shared" si="24"/>
        <v>11</v>
      </c>
      <c r="BL17" s="283">
        <f t="shared" si="30"/>
        <v>127</v>
      </c>
      <c r="BM17" s="261">
        <f t="shared" si="31"/>
        <v>6</v>
      </c>
      <c r="BN17" s="261">
        <f t="shared" si="32"/>
        <v>16</v>
      </c>
      <c r="BO17" s="284">
        <f t="shared" si="33"/>
        <v>121</v>
      </c>
      <c r="BP17" s="221"/>
    </row>
    <row r="18" spans="1:68" ht="13.8">
      <c r="A18" s="263">
        <v>14</v>
      </c>
      <c r="B18" s="503" t="s">
        <v>281</v>
      </c>
      <c r="C18" s="285" t="s">
        <v>135</v>
      </c>
      <c r="D18" s="504"/>
      <c r="E18" s="286">
        <f t="shared" si="26"/>
        <v>1360.9</v>
      </c>
      <c r="F18" s="293">
        <f t="shared" si="0"/>
        <v>-9.0999999999999659</v>
      </c>
      <c r="G18" s="267">
        <v>1370</v>
      </c>
      <c r="H18" s="268">
        <f t="shared" si="1"/>
        <v>20.8</v>
      </c>
      <c r="I18" s="269">
        <f t="shared" si="27"/>
        <v>86.818181818181756</v>
      </c>
      <c r="J18" s="291">
        <v>11</v>
      </c>
      <c r="K18" s="271">
        <v>12</v>
      </c>
      <c r="L18" s="272">
        <v>11</v>
      </c>
      <c r="M18" s="290">
        <f t="shared" si="2"/>
        <v>1283.1818181818182</v>
      </c>
      <c r="N18" s="269">
        <f t="shared" si="28"/>
        <v>134</v>
      </c>
      <c r="O18" s="274">
        <f t="shared" si="29"/>
        <v>128</v>
      </c>
      <c r="P18" s="505">
        <v>30</v>
      </c>
      <c r="Q18" s="275">
        <v>2</v>
      </c>
      <c r="R18" s="506">
        <v>33</v>
      </c>
      <c r="S18" s="276">
        <v>1</v>
      </c>
      <c r="T18" s="507">
        <v>26</v>
      </c>
      <c r="U18" s="277">
        <v>1</v>
      </c>
      <c r="V18" s="506">
        <v>13</v>
      </c>
      <c r="W18" s="277">
        <v>1</v>
      </c>
      <c r="X18" s="507">
        <v>18</v>
      </c>
      <c r="Y18" s="277">
        <v>1</v>
      </c>
      <c r="Z18" s="507">
        <v>3</v>
      </c>
      <c r="AA18" s="277">
        <v>2</v>
      </c>
      <c r="AB18" s="507">
        <v>15</v>
      </c>
      <c r="AC18" s="276">
        <v>0</v>
      </c>
      <c r="AD18" s="505">
        <v>23</v>
      </c>
      <c r="AE18" s="275">
        <v>2</v>
      </c>
      <c r="AF18" s="508">
        <v>7</v>
      </c>
      <c r="AG18" s="276">
        <v>1</v>
      </c>
      <c r="AH18" s="506">
        <v>12</v>
      </c>
      <c r="AI18" s="277">
        <v>1</v>
      </c>
      <c r="AJ18" s="506">
        <v>4</v>
      </c>
      <c r="AK18" s="277">
        <v>0</v>
      </c>
      <c r="AL18" s="252"/>
      <c r="AM18" s="253">
        <f t="shared" si="25"/>
        <v>12</v>
      </c>
      <c r="AN18" s="252"/>
      <c r="AO18" s="278">
        <f t="shared" si="3"/>
        <v>1000</v>
      </c>
      <c r="AP18" s="261">
        <f t="shared" si="4"/>
        <v>1000</v>
      </c>
      <c r="AQ18" s="279">
        <f t="shared" si="5"/>
        <v>1133</v>
      </c>
      <c r="AR18" s="261">
        <f t="shared" si="6"/>
        <v>1370</v>
      </c>
      <c r="AS18" s="279">
        <f t="shared" si="7"/>
        <v>1270</v>
      </c>
      <c r="AT18" s="279">
        <f t="shared" si="8"/>
        <v>1491</v>
      </c>
      <c r="AU18" s="279">
        <f t="shared" si="9"/>
        <v>1365</v>
      </c>
      <c r="AV18" s="279">
        <f t="shared" si="10"/>
        <v>1185</v>
      </c>
      <c r="AW18" s="261">
        <f t="shared" si="11"/>
        <v>1437</v>
      </c>
      <c r="AX18" s="279">
        <f t="shared" si="12"/>
        <v>1375</v>
      </c>
      <c r="AY18" s="279">
        <f t="shared" si="13"/>
        <v>1489</v>
      </c>
      <c r="AZ18" s="215"/>
      <c r="BA18" s="280">
        <f t="shared" si="14"/>
        <v>6</v>
      </c>
      <c r="BB18" s="281">
        <f t="shared" si="15"/>
        <v>6</v>
      </c>
      <c r="BC18" s="281">
        <f t="shared" si="16"/>
        <v>16</v>
      </c>
      <c r="BD18" s="282">
        <f t="shared" si="17"/>
        <v>13</v>
      </c>
      <c r="BE18" s="281">
        <f t="shared" si="18"/>
        <v>12</v>
      </c>
      <c r="BF18" s="281">
        <f t="shared" si="19"/>
        <v>15</v>
      </c>
      <c r="BG18" s="281">
        <f t="shared" si="20"/>
        <v>11</v>
      </c>
      <c r="BH18" s="281">
        <f t="shared" si="21"/>
        <v>11</v>
      </c>
      <c r="BI18" s="281">
        <f t="shared" si="22"/>
        <v>14</v>
      </c>
      <c r="BJ18" s="281">
        <f t="shared" si="23"/>
        <v>15</v>
      </c>
      <c r="BK18" s="281">
        <f t="shared" si="24"/>
        <v>15</v>
      </c>
      <c r="BL18" s="283">
        <f t="shared" si="30"/>
        <v>134</v>
      </c>
      <c r="BM18" s="261">
        <f t="shared" si="31"/>
        <v>6</v>
      </c>
      <c r="BN18" s="261">
        <f t="shared" si="32"/>
        <v>16</v>
      </c>
      <c r="BO18" s="284">
        <f t="shared" si="33"/>
        <v>128</v>
      </c>
      <c r="BP18" s="221"/>
    </row>
    <row r="19" spans="1:68" ht="13.8">
      <c r="A19" s="263">
        <v>15</v>
      </c>
      <c r="B19" s="503" t="s">
        <v>193</v>
      </c>
      <c r="C19" s="285" t="s">
        <v>282</v>
      </c>
      <c r="D19" s="504"/>
      <c r="E19" s="286">
        <f t="shared" si="26"/>
        <v>1359.52</v>
      </c>
      <c r="F19" s="293">
        <f t="shared" si="0"/>
        <v>-5.4800000000000182</v>
      </c>
      <c r="G19" s="267">
        <v>1365</v>
      </c>
      <c r="H19" s="268">
        <f t="shared" si="1"/>
        <v>16.64</v>
      </c>
      <c r="I19" s="269">
        <f t="shared" si="27"/>
        <v>24.909090909090992</v>
      </c>
      <c r="J19" s="270">
        <v>15</v>
      </c>
      <c r="K19" s="271">
        <v>11</v>
      </c>
      <c r="L19" s="272">
        <v>11</v>
      </c>
      <c r="M19" s="290">
        <f t="shared" si="2"/>
        <v>1340.090909090909</v>
      </c>
      <c r="N19" s="269">
        <f t="shared" si="28"/>
        <v>141</v>
      </c>
      <c r="O19" s="274">
        <f t="shared" si="29"/>
        <v>135</v>
      </c>
      <c r="P19" s="505">
        <v>31</v>
      </c>
      <c r="Q19" s="275">
        <v>2</v>
      </c>
      <c r="R19" s="506">
        <v>2</v>
      </c>
      <c r="S19" s="276">
        <v>1</v>
      </c>
      <c r="T19" s="507">
        <v>4</v>
      </c>
      <c r="U19" s="277">
        <v>1</v>
      </c>
      <c r="V19" s="506">
        <v>25</v>
      </c>
      <c r="W19" s="277">
        <v>2</v>
      </c>
      <c r="X19" s="507">
        <v>16</v>
      </c>
      <c r="Y19" s="277">
        <v>2</v>
      </c>
      <c r="Z19" s="507">
        <v>6</v>
      </c>
      <c r="AA19" s="277">
        <v>0</v>
      </c>
      <c r="AB19" s="507">
        <v>14</v>
      </c>
      <c r="AC19" s="276">
        <v>2</v>
      </c>
      <c r="AD19" s="505">
        <v>12</v>
      </c>
      <c r="AE19" s="275">
        <v>1</v>
      </c>
      <c r="AF19" s="508">
        <v>26</v>
      </c>
      <c r="AG19" s="276">
        <v>0</v>
      </c>
      <c r="AH19" s="506">
        <v>3</v>
      </c>
      <c r="AI19" s="277">
        <v>0</v>
      </c>
      <c r="AJ19" s="506">
        <v>13</v>
      </c>
      <c r="AK19" s="277">
        <v>0</v>
      </c>
      <c r="AL19" s="252"/>
      <c r="AM19" s="253">
        <f t="shared" si="25"/>
        <v>11</v>
      </c>
      <c r="AN19" s="252"/>
      <c r="AO19" s="278">
        <f t="shared" si="3"/>
        <v>1000</v>
      </c>
      <c r="AP19" s="261">
        <f t="shared" si="4"/>
        <v>1555</v>
      </c>
      <c r="AQ19" s="279">
        <f t="shared" si="5"/>
        <v>1489</v>
      </c>
      <c r="AR19" s="261">
        <f t="shared" si="6"/>
        <v>1151</v>
      </c>
      <c r="AS19" s="279">
        <f t="shared" si="7"/>
        <v>1349</v>
      </c>
      <c r="AT19" s="279">
        <f t="shared" si="8"/>
        <v>1458</v>
      </c>
      <c r="AU19" s="279">
        <f t="shared" si="9"/>
        <v>1370</v>
      </c>
      <c r="AV19" s="279">
        <f t="shared" si="10"/>
        <v>1375</v>
      </c>
      <c r="AW19" s="261">
        <f t="shared" si="11"/>
        <v>1133</v>
      </c>
      <c r="AX19" s="279">
        <f t="shared" si="12"/>
        <v>1491</v>
      </c>
      <c r="AY19" s="279">
        <f t="shared" si="13"/>
        <v>1370</v>
      </c>
      <c r="AZ19" s="215"/>
      <c r="BA19" s="280">
        <f t="shared" si="14"/>
        <v>6</v>
      </c>
      <c r="BB19" s="281">
        <f t="shared" si="15"/>
        <v>14</v>
      </c>
      <c r="BC19" s="281">
        <f t="shared" si="16"/>
        <v>15</v>
      </c>
      <c r="BD19" s="282">
        <f t="shared" si="17"/>
        <v>6</v>
      </c>
      <c r="BE19" s="281">
        <f t="shared" si="18"/>
        <v>13</v>
      </c>
      <c r="BF19" s="281">
        <f t="shared" si="19"/>
        <v>16</v>
      </c>
      <c r="BG19" s="281">
        <f t="shared" si="20"/>
        <v>12</v>
      </c>
      <c r="BH19" s="281">
        <f t="shared" si="21"/>
        <v>15</v>
      </c>
      <c r="BI19" s="281">
        <f t="shared" si="22"/>
        <v>16</v>
      </c>
      <c r="BJ19" s="281">
        <f t="shared" si="23"/>
        <v>15</v>
      </c>
      <c r="BK19" s="281">
        <f t="shared" si="24"/>
        <v>13</v>
      </c>
      <c r="BL19" s="283">
        <f t="shared" si="30"/>
        <v>141</v>
      </c>
      <c r="BM19" s="261">
        <f t="shared" si="31"/>
        <v>6</v>
      </c>
      <c r="BN19" s="261">
        <f t="shared" si="32"/>
        <v>16</v>
      </c>
      <c r="BO19" s="284">
        <f t="shared" si="33"/>
        <v>135</v>
      </c>
      <c r="BP19" s="221"/>
    </row>
    <row r="20" spans="1:68" ht="13.8">
      <c r="A20" s="263">
        <v>16</v>
      </c>
      <c r="B20" s="503" t="s">
        <v>195</v>
      </c>
      <c r="C20" s="285" t="s">
        <v>223</v>
      </c>
      <c r="D20" s="504"/>
      <c r="E20" s="286">
        <f t="shared" si="26"/>
        <v>1364.44</v>
      </c>
      <c r="F20" s="293">
        <f t="shared" si="0"/>
        <v>15.439999999999987</v>
      </c>
      <c r="G20" s="267">
        <v>1349</v>
      </c>
      <c r="H20" s="268">
        <f t="shared" si="1"/>
        <v>23.92</v>
      </c>
      <c r="I20" s="269">
        <f t="shared" si="27"/>
        <v>20.727272727272748</v>
      </c>
      <c r="J20" s="287">
        <v>8</v>
      </c>
      <c r="K20" s="271">
        <v>13</v>
      </c>
      <c r="L20" s="272">
        <v>11</v>
      </c>
      <c r="M20" s="290">
        <f t="shared" si="2"/>
        <v>1328.2727272727273</v>
      </c>
      <c r="N20" s="269">
        <f t="shared" si="28"/>
        <v>133</v>
      </c>
      <c r="O20" s="274">
        <f t="shared" si="29"/>
        <v>123</v>
      </c>
      <c r="P20" s="505">
        <v>32</v>
      </c>
      <c r="Q20" s="275">
        <v>1</v>
      </c>
      <c r="R20" s="506">
        <v>22</v>
      </c>
      <c r="S20" s="276">
        <v>2</v>
      </c>
      <c r="T20" s="507">
        <v>13</v>
      </c>
      <c r="U20" s="277">
        <v>1</v>
      </c>
      <c r="V20" s="506">
        <v>1</v>
      </c>
      <c r="W20" s="277">
        <v>2</v>
      </c>
      <c r="X20" s="507">
        <v>15</v>
      </c>
      <c r="Y20" s="277">
        <v>0</v>
      </c>
      <c r="Z20" s="507">
        <v>18</v>
      </c>
      <c r="AA20" s="277">
        <v>2</v>
      </c>
      <c r="AB20" s="507">
        <v>7</v>
      </c>
      <c r="AC20" s="276">
        <v>0</v>
      </c>
      <c r="AD20" s="509">
        <v>3</v>
      </c>
      <c r="AE20" s="275">
        <v>0</v>
      </c>
      <c r="AF20" s="508">
        <v>8</v>
      </c>
      <c r="AG20" s="276">
        <v>2</v>
      </c>
      <c r="AH20" s="506">
        <v>19</v>
      </c>
      <c r="AI20" s="277">
        <v>2</v>
      </c>
      <c r="AJ20" s="506">
        <v>26</v>
      </c>
      <c r="AK20" s="277">
        <v>1</v>
      </c>
      <c r="AL20" s="252"/>
      <c r="AM20" s="253">
        <f t="shared" si="25"/>
        <v>13</v>
      </c>
      <c r="AN20" s="252"/>
      <c r="AO20" s="278">
        <f t="shared" si="3"/>
        <v>1000</v>
      </c>
      <c r="AP20" s="261">
        <f t="shared" si="4"/>
        <v>1208</v>
      </c>
      <c r="AQ20" s="279">
        <f t="shared" si="5"/>
        <v>1370</v>
      </c>
      <c r="AR20" s="261">
        <f t="shared" si="6"/>
        <v>1646</v>
      </c>
      <c r="AS20" s="279">
        <f t="shared" si="7"/>
        <v>1365</v>
      </c>
      <c r="AT20" s="279">
        <f t="shared" si="8"/>
        <v>1270</v>
      </c>
      <c r="AU20" s="279">
        <f t="shared" si="9"/>
        <v>1437</v>
      </c>
      <c r="AV20" s="279">
        <f t="shared" si="10"/>
        <v>1491</v>
      </c>
      <c r="AW20" s="261">
        <f t="shared" si="11"/>
        <v>1425</v>
      </c>
      <c r="AX20" s="279">
        <f t="shared" si="12"/>
        <v>1266</v>
      </c>
      <c r="AY20" s="279">
        <f t="shared" si="13"/>
        <v>1133</v>
      </c>
      <c r="AZ20" s="215"/>
      <c r="BA20" s="280">
        <f t="shared" si="14"/>
        <v>10</v>
      </c>
      <c r="BB20" s="281">
        <f t="shared" si="15"/>
        <v>10</v>
      </c>
      <c r="BC20" s="281">
        <f t="shared" si="16"/>
        <v>13</v>
      </c>
      <c r="BD20" s="282">
        <f t="shared" si="17"/>
        <v>11</v>
      </c>
      <c r="BE20" s="281">
        <f t="shared" si="18"/>
        <v>11</v>
      </c>
      <c r="BF20" s="281">
        <f t="shared" si="19"/>
        <v>12</v>
      </c>
      <c r="BG20" s="281">
        <f t="shared" si="20"/>
        <v>14</v>
      </c>
      <c r="BH20" s="281">
        <f t="shared" si="21"/>
        <v>15</v>
      </c>
      <c r="BI20" s="281">
        <f t="shared" si="22"/>
        <v>11</v>
      </c>
      <c r="BJ20" s="281">
        <f t="shared" si="23"/>
        <v>10</v>
      </c>
      <c r="BK20" s="281">
        <f t="shared" si="24"/>
        <v>16</v>
      </c>
      <c r="BL20" s="283">
        <f t="shared" si="30"/>
        <v>133</v>
      </c>
      <c r="BM20" s="261">
        <f t="shared" si="31"/>
        <v>10</v>
      </c>
      <c r="BN20" s="261">
        <f t="shared" si="32"/>
        <v>16</v>
      </c>
      <c r="BO20" s="284">
        <f t="shared" si="33"/>
        <v>123</v>
      </c>
      <c r="BP20" s="221"/>
    </row>
    <row r="21" spans="1:68" ht="13.8">
      <c r="A21" s="263">
        <v>17</v>
      </c>
      <c r="B21" s="503" t="s">
        <v>283</v>
      </c>
      <c r="C21" s="285" t="s">
        <v>271</v>
      </c>
      <c r="D21" s="504"/>
      <c r="E21" s="286">
        <f t="shared" si="26"/>
        <v>1302.52</v>
      </c>
      <c r="F21" s="295">
        <f t="shared" si="0"/>
        <v>-11.480000000000015</v>
      </c>
      <c r="G21" s="296">
        <v>1314</v>
      </c>
      <c r="H21" s="268">
        <f t="shared" si="1"/>
        <v>8.32</v>
      </c>
      <c r="I21" s="269">
        <f t="shared" si="27"/>
        <v>52.181818181818244</v>
      </c>
      <c r="J21" s="291">
        <v>23</v>
      </c>
      <c r="K21" s="271">
        <v>11</v>
      </c>
      <c r="L21" s="272">
        <v>11</v>
      </c>
      <c r="M21" s="290">
        <f t="shared" si="2"/>
        <v>1261.8181818181818</v>
      </c>
      <c r="N21" s="269">
        <f t="shared" si="28"/>
        <v>107</v>
      </c>
      <c r="O21" s="274">
        <f t="shared" si="29"/>
        <v>101</v>
      </c>
      <c r="P21" s="505">
        <v>1</v>
      </c>
      <c r="Q21" s="275">
        <v>0</v>
      </c>
      <c r="R21" s="506">
        <v>30</v>
      </c>
      <c r="S21" s="276">
        <v>2</v>
      </c>
      <c r="T21" s="507">
        <v>18</v>
      </c>
      <c r="U21" s="277">
        <v>1</v>
      </c>
      <c r="V21" s="506">
        <v>33</v>
      </c>
      <c r="W21" s="277">
        <v>2</v>
      </c>
      <c r="X21" s="507">
        <v>11</v>
      </c>
      <c r="Y21" s="277">
        <v>0</v>
      </c>
      <c r="Z21" s="507">
        <v>10</v>
      </c>
      <c r="AA21" s="277">
        <v>1</v>
      </c>
      <c r="AB21" s="507">
        <v>13</v>
      </c>
      <c r="AC21" s="276">
        <v>0</v>
      </c>
      <c r="AD21" s="505">
        <v>24</v>
      </c>
      <c r="AE21" s="275">
        <v>1</v>
      </c>
      <c r="AF21" s="508">
        <v>22</v>
      </c>
      <c r="AG21" s="276">
        <v>1</v>
      </c>
      <c r="AH21" s="506">
        <v>20</v>
      </c>
      <c r="AI21" s="277">
        <v>1</v>
      </c>
      <c r="AJ21" s="506">
        <v>25</v>
      </c>
      <c r="AK21" s="277">
        <v>2</v>
      </c>
      <c r="AL21" s="252"/>
      <c r="AM21" s="253">
        <f t="shared" si="25"/>
        <v>11</v>
      </c>
      <c r="AN21" s="252"/>
      <c r="AO21" s="278">
        <f t="shared" si="3"/>
        <v>1646</v>
      </c>
      <c r="AP21" s="261">
        <f t="shared" si="4"/>
        <v>1000</v>
      </c>
      <c r="AQ21" s="279">
        <f t="shared" si="5"/>
        <v>1270</v>
      </c>
      <c r="AR21" s="261">
        <f t="shared" si="6"/>
        <v>1000</v>
      </c>
      <c r="AS21" s="279">
        <f t="shared" si="7"/>
        <v>1382</v>
      </c>
      <c r="AT21" s="279">
        <f t="shared" si="8"/>
        <v>1414</v>
      </c>
      <c r="AU21" s="279">
        <f t="shared" si="9"/>
        <v>1370</v>
      </c>
      <c r="AV21" s="279">
        <f t="shared" si="10"/>
        <v>1185</v>
      </c>
      <c r="AW21" s="261">
        <f t="shared" si="11"/>
        <v>1208</v>
      </c>
      <c r="AX21" s="279">
        <f t="shared" si="12"/>
        <v>1254</v>
      </c>
      <c r="AY21" s="279">
        <f t="shared" si="13"/>
        <v>1151</v>
      </c>
      <c r="AZ21" s="215"/>
      <c r="BA21" s="280">
        <f t="shared" si="14"/>
        <v>11</v>
      </c>
      <c r="BB21" s="281">
        <f t="shared" si="15"/>
        <v>6</v>
      </c>
      <c r="BC21" s="281">
        <f t="shared" si="16"/>
        <v>12</v>
      </c>
      <c r="BD21" s="282">
        <f t="shared" si="17"/>
        <v>6</v>
      </c>
      <c r="BE21" s="281">
        <f t="shared" si="18"/>
        <v>12</v>
      </c>
      <c r="BF21" s="281">
        <f t="shared" si="19"/>
        <v>9</v>
      </c>
      <c r="BG21" s="281">
        <f t="shared" si="20"/>
        <v>13</v>
      </c>
      <c r="BH21" s="281">
        <f t="shared" si="21"/>
        <v>11</v>
      </c>
      <c r="BI21" s="281">
        <f t="shared" si="22"/>
        <v>10</v>
      </c>
      <c r="BJ21" s="281">
        <f t="shared" si="23"/>
        <v>11</v>
      </c>
      <c r="BK21" s="281">
        <f t="shared" si="24"/>
        <v>6</v>
      </c>
      <c r="BL21" s="283">
        <f t="shared" si="30"/>
        <v>107</v>
      </c>
      <c r="BM21" s="261">
        <f t="shared" si="31"/>
        <v>6</v>
      </c>
      <c r="BN21" s="261">
        <f t="shared" si="32"/>
        <v>13</v>
      </c>
      <c r="BO21" s="284">
        <f t="shared" si="33"/>
        <v>101</v>
      </c>
      <c r="BP21" s="221"/>
    </row>
    <row r="22" spans="1:68" ht="13.8">
      <c r="A22" s="263">
        <v>18</v>
      </c>
      <c r="B22" s="503" t="s">
        <v>197</v>
      </c>
      <c r="C22" s="285" t="s">
        <v>284</v>
      </c>
      <c r="D22" s="504"/>
      <c r="E22" s="286">
        <f t="shared" si="26"/>
        <v>1282.98</v>
      </c>
      <c r="F22" s="293">
        <f t="shared" si="0"/>
        <v>12.980000000000018</v>
      </c>
      <c r="G22" s="267">
        <v>1270</v>
      </c>
      <c r="H22" s="268">
        <f t="shared" si="1"/>
        <v>18.72</v>
      </c>
      <c r="I22" s="269">
        <f t="shared" si="27"/>
        <v>-64.900000000000091</v>
      </c>
      <c r="J22" s="270">
        <v>13</v>
      </c>
      <c r="K22" s="271">
        <v>12</v>
      </c>
      <c r="L22" s="272">
        <v>10</v>
      </c>
      <c r="M22" s="290">
        <f t="shared" si="2"/>
        <v>1334.9</v>
      </c>
      <c r="N22" s="269">
        <f t="shared" si="28"/>
        <v>111</v>
      </c>
      <c r="O22" s="274">
        <f t="shared" si="29"/>
        <v>111</v>
      </c>
      <c r="P22" s="505">
        <v>2</v>
      </c>
      <c r="Q22" s="275">
        <v>0</v>
      </c>
      <c r="R22" s="506">
        <v>99</v>
      </c>
      <c r="S22" s="276">
        <v>2</v>
      </c>
      <c r="T22" s="507">
        <v>17</v>
      </c>
      <c r="U22" s="277">
        <v>1</v>
      </c>
      <c r="V22" s="506">
        <v>20</v>
      </c>
      <c r="W22" s="277">
        <v>2</v>
      </c>
      <c r="X22" s="507">
        <v>14</v>
      </c>
      <c r="Y22" s="277">
        <v>1</v>
      </c>
      <c r="Z22" s="507">
        <v>16</v>
      </c>
      <c r="AA22" s="277">
        <v>0</v>
      </c>
      <c r="AB22" s="507">
        <v>25</v>
      </c>
      <c r="AC22" s="276">
        <v>2</v>
      </c>
      <c r="AD22" s="505">
        <v>19</v>
      </c>
      <c r="AE22" s="275">
        <v>0</v>
      </c>
      <c r="AF22" s="508">
        <v>10</v>
      </c>
      <c r="AG22" s="276">
        <v>2</v>
      </c>
      <c r="AH22" s="506">
        <v>21</v>
      </c>
      <c r="AI22" s="277">
        <v>2</v>
      </c>
      <c r="AJ22" s="506">
        <v>7</v>
      </c>
      <c r="AK22" s="277">
        <v>0</v>
      </c>
      <c r="AL22" s="252"/>
      <c r="AM22" s="253">
        <f t="shared" si="25"/>
        <v>12</v>
      </c>
      <c r="AN22" s="252"/>
      <c r="AO22" s="278">
        <f t="shared" si="3"/>
        <v>1555</v>
      </c>
      <c r="AP22" s="261">
        <f t="shared" si="4"/>
        <v>0</v>
      </c>
      <c r="AQ22" s="279">
        <f t="shared" si="5"/>
        <v>1314</v>
      </c>
      <c r="AR22" s="261">
        <f t="shared" si="6"/>
        <v>1254</v>
      </c>
      <c r="AS22" s="279">
        <f t="shared" si="7"/>
        <v>1370</v>
      </c>
      <c r="AT22" s="279">
        <f t="shared" si="8"/>
        <v>1349</v>
      </c>
      <c r="AU22" s="279">
        <f t="shared" si="9"/>
        <v>1151</v>
      </c>
      <c r="AV22" s="279">
        <f t="shared" si="10"/>
        <v>1266</v>
      </c>
      <c r="AW22" s="261">
        <f t="shared" si="11"/>
        <v>1414</v>
      </c>
      <c r="AX22" s="279">
        <f t="shared" si="12"/>
        <v>1239</v>
      </c>
      <c r="AY22" s="279">
        <f t="shared" si="13"/>
        <v>1437</v>
      </c>
      <c r="AZ22" s="215"/>
      <c r="BA22" s="280">
        <f t="shared" si="14"/>
        <v>14</v>
      </c>
      <c r="BB22" s="281">
        <f t="shared" si="15"/>
        <v>0</v>
      </c>
      <c r="BC22" s="281">
        <f t="shared" si="16"/>
        <v>11</v>
      </c>
      <c r="BD22" s="282">
        <f t="shared" si="17"/>
        <v>11</v>
      </c>
      <c r="BE22" s="281">
        <f t="shared" si="18"/>
        <v>12</v>
      </c>
      <c r="BF22" s="281">
        <f t="shared" si="19"/>
        <v>13</v>
      </c>
      <c r="BG22" s="281">
        <f t="shared" si="20"/>
        <v>6</v>
      </c>
      <c r="BH22" s="281">
        <f t="shared" si="21"/>
        <v>10</v>
      </c>
      <c r="BI22" s="281">
        <f t="shared" si="22"/>
        <v>9</v>
      </c>
      <c r="BJ22" s="281">
        <f t="shared" si="23"/>
        <v>11</v>
      </c>
      <c r="BK22" s="281">
        <f t="shared" si="24"/>
        <v>14</v>
      </c>
      <c r="BL22" s="283">
        <f t="shared" si="30"/>
        <v>111</v>
      </c>
      <c r="BM22" s="261">
        <f t="shared" si="31"/>
        <v>0</v>
      </c>
      <c r="BN22" s="261">
        <f t="shared" si="32"/>
        <v>14</v>
      </c>
      <c r="BO22" s="284">
        <f t="shared" si="33"/>
        <v>111</v>
      </c>
      <c r="BP22" s="221"/>
    </row>
    <row r="23" spans="1:68" ht="13.8">
      <c r="A23" s="263">
        <v>19</v>
      </c>
      <c r="B23" s="503" t="s">
        <v>204</v>
      </c>
      <c r="C23" s="285" t="s">
        <v>107</v>
      </c>
      <c r="D23" s="504"/>
      <c r="E23" s="286">
        <f t="shared" si="26"/>
        <v>1276.6200000000001</v>
      </c>
      <c r="F23" s="293">
        <f t="shared" si="0"/>
        <v>10.620000000000012</v>
      </c>
      <c r="G23" s="267">
        <v>1266</v>
      </c>
      <c r="H23" s="268">
        <f t="shared" si="1"/>
        <v>7.28</v>
      </c>
      <c r="I23" s="269">
        <f t="shared" si="27"/>
        <v>-93.727272727272748</v>
      </c>
      <c r="J23" s="287">
        <v>24</v>
      </c>
      <c r="K23" s="271">
        <v>10</v>
      </c>
      <c r="L23" s="272">
        <v>11</v>
      </c>
      <c r="M23" s="290">
        <f t="shared" si="2"/>
        <v>1359.7272727272727</v>
      </c>
      <c r="N23" s="269">
        <f t="shared" si="28"/>
        <v>137</v>
      </c>
      <c r="O23" s="274">
        <f t="shared" si="29"/>
        <v>126</v>
      </c>
      <c r="P23" s="505">
        <v>3</v>
      </c>
      <c r="Q23" s="275">
        <v>2</v>
      </c>
      <c r="R23" s="506">
        <v>1</v>
      </c>
      <c r="S23" s="276">
        <v>0</v>
      </c>
      <c r="T23" s="507">
        <v>11</v>
      </c>
      <c r="U23" s="277">
        <v>1</v>
      </c>
      <c r="V23" s="506">
        <v>5</v>
      </c>
      <c r="W23" s="277">
        <v>1</v>
      </c>
      <c r="X23" s="507">
        <v>7</v>
      </c>
      <c r="Y23" s="277">
        <v>0</v>
      </c>
      <c r="Z23" s="507">
        <v>20</v>
      </c>
      <c r="AA23" s="277">
        <v>2</v>
      </c>
      <c r="AB23" s="507">
        <v>24</v>
      </c>
      <c r="AC23" s="276">
        <v>2</v>
      </c>
      <c r="AD23" s="505">
        <v>18</v>
      </c>
      <c r="AE23" s="275">
        <v>2</v>
      </c>
      <c r="AF23" s="508">
        <v>12</v>
      </c>
      <c r="AG23" s="276">
        <v>0</v>
      </c>
      <c r="AH23" s="506">
        <v>16</v>
      </c>
      <c r="AI23" s="277">
        <v>0</v>
      </c>
      <c r="AJ23" s="506">
        <v>27</v>
      </c>
      <c r="AK23" s="277">
        <v>0</v>
      </c>
      <c r="AL23" s="252"/>
      <c r="AM23" s="253">
        <f t="shared" si="25"/>
        <v>10</v>
      </c>
      <c r="AN23" s="252"/>
      <c r="AO23" s="278">
        <f t="shared" si="3"/>
        <v>1491</v>
      </c>
      <c r="AP23" s="261">
        <f t="shared" si="4"/>
        <v>1646</v>
      </c>
      <c r="AQ23" s="279">
        <f t="shared" si="5"/>
        <v>1382</v>
      </c>
      <c r="AR23" s="261">
        <f t="shared" si="6"/>
        <v>1459</v>
      </c>
      <c r="AS23" s="279">
        <f t="shared" si="7"/>
        <v>1437</v>
      </c>
      <c r="AT23" s="279">
        <f t="shared" si="8"/>
        <v>1254</v>
      </c>
      <c r="AU23" s="279">
        <f t="shared" si="9"/>
        <v>1185</v>
      </c>
      <c r="AV23" s="279">
        <f t="shared" si="10"/>
        <v>1270</v>
      </c>
      <c r="AW23" s="261">
        <f t="shared" si="11"/>
        <v>1375</v>
      </c>
      <c r="AX23" s="279">
        <f t="shared" si="12"/>
        <v>1349</v>
      </c>
      <c r="AY23" s="279">
        <f t="shared" si="13"/>
        <v>1109</v>
      </c>
      <c r="AZ23" s="215"/>
      <c r="BA23" s="280">
        <f t="shared" si="14"/>
        <v>15</v>
      </c>
      <c r="BB23" s="281">
        <f t="shared" si="15"/>
        <v>11</v>
      </c>
      <c r="BC23" s="281">
        <f t="shared" si="16"/>
        <v>12</v>
      </c>
      <c r="BD23" s="282">
        <f t="shared" si="17"/>
        <v>11</v>
      </c>
      <c r="BE23" s="281">
        <f t="shared" si="18"/>
        <v>14</v>
      </c>
      <c r="BF23" s="281">
        <f t="shared" si="19"/>
        <v>11</v>
      </c>
      <c r="BG23" s="281">
        <f t="shared" si="20"/>
        <v>11</v>
      </c>
      <c r="BH23" s="281">
        <f t="shared" si="21"/>
        <v>12</v>
      </c>
      <c r="BI23" s="281">
        <f t="shared" si="22"/>
        <v>15</v>
      </c>
      <c r="BJ23" s="281">
        <f t="shared" si="23"/>
        <v>13</v>
      </c>
      <c r="BK23" s="281">
        <f t="shared" si="24"/>
        <v>12</v>
      </c>
      <c r="BL23" s="283">
        <f t="shared" si="30"/>
        <v>137</v>
      </c>
      <c r="BM23" s="261">
        <f t="shared" si="31"/>
        <v>11</v>
      </c>
      <c r="BN23" s="261">
        <f t="shared" si="32"/>
        <v>15</v>
      </c>
      <c r="BO23" s="284">
        <f t="shared" si="33"/>
        <v>126</v>
      </c>
      <c r="BP23" s="221"/>
    </row>
    <row r="24" spans="1:68" ht="13.8">
      <c r="A24" s="263">
        <v>20</v>
      </c>
      <c r="B24" s="503" t="s">
        <v>201</v>
      </c>
      <c r="C24" s="285" t="s">
        <v>285</v>
      </c>
      <c r="D24" s="504"/>
      <c r="E24" s="286">
        <f t="shared" si="26"/>
        <v>1250.06</v>
      </c>
      <c r="F24" s="293">
        <f t="shared" si="0"/>
        <v>-3.940000000000019</v>
      </c>
      <c r="G24" s="267">
        <v>1254</v>
      </c>
      <c r="H24" s="268">
        <f t="shared" si="1"/>
        <v>9.36</v>
      </c>
      <c r="I24" s="269">
        <f t="shared" si="27"/>
        <v>-30.299999999999955</v>
      </c>
      <c r="J24" s="287">
        <v>22</v>
      </c>
      <c r="K24" s="271">
        <v>11</v>
      </c>
      <c r="L24" s="272">
        <v>10</v>
      </c>
      <c r="M24" s="290">
        <f t="shared" si="2"/>
        <v>1284.3</v>
      </c>
      <c r="N24" s="269">
        <f t="shared" si="28"/>
        <v>112</v>
      </c>
      <c r="O24" s="274">
        <f t="shared" si="29"/>
        <v>112</v>
      </c>
      <c r="P24" s="505">
        <v>4</v>
      </c>
      <c r="Q24" s="275">
        <v>0</v>
      </c>
      <c r="R24" s="506">
        <v>5</v>
      </c>
      <c r="S24" s="276">
        <v>1</v>
      </c>
      <c r="T24" s="507">
        <v>28</v>
      </c>
      <c r="U24" s="277">
        <v>2</v>
      </c>
      <c r="V24" s="506">
        <v>18</v>
      </c>
      <c r="W24" s="277">
        <v>0</v>
      </c>
      <c r="X24" s="507">
        <v>24</v>
      </c>
      <c r="Y24" s="277">
        <v>1</v>
      </c>
      <c r="Z24" s="507">
        <v>19</v>
      </c>
      <c r="AA24" s="277">
        <v>0</v>
      </c>
      <c r="AB24" s="507">
        <v>21</v>
      </c>
      <c r="AC24" s="276">
        <v>1</v>
      </c>
      <c r="AD24" s="509">
        <v>99</v>
      </c>
      <c r="AE24" s="275">
        <v>2</v>
      </c>
      <c r="AF24" s="508">
        <v>27</v>
      </c>
      <c r="AG24" s="276">
        <v>1</v>
      </c>
      <c r="AH24" s="506">
        <v>17</v>
      </c>
      <c r="AI24" s="277">
        <v>1</v>
      </c>
      <c r="AJ24" s="506">
        <v>10</v>
      </c>
      <c r="AK24" s="277">
        <v>2</v>
      </c>
      <c r="AL24" s="252"/>
      <c r="AM24" s="253">
        <f t="shared" si="25"/>
        <v>11</v>
      </c>
      <c r="AN24" s="252"/>
      <c r="AO24" s="278">
        <f t="shared" si="3"/>
        <v>1489</v>
      </c>
      <c r="AP24" s="261">
        <f t="shared" si="4"/>
        <v>1459</v>
      </c>
      <c r="AQ24" s="279">
        <f t="shared" si="5"/>
        <v>1098</v>
      </c>
      <c r="AR24" s="261">
        <f t="shared" si="6"/>
        <v>1270</v>
      </c>
      <c r="AS24" s="279">
        <f t="shared" si="7"/>
        <v>1185</v>
      </c>
      <c r="AT24" s="279">
        <f t="shared" si="8"/>
        <v>1266</v>
      </c>
      <c r="AU24" s="279">
        <f t="shared" si="9"/>
        <v>1239</v>
      </c>
      <c r="AV24" s="279">
        <f t="shared" si="10"/>
        <v>0</v>
      </c>
      <c r="AW24" s="261">
        <f t="shared" si="11"/>
        <v>1109</v>
      </c>
      <c r="AX24" s="279">
        <f t="shared" si="12"/>
        <v>1314</v>
      </c>
      <c r="AY24" s="279">
        <f t="shared" si="13"/>
        <v>1414</v>
      </c>
      <c r="AZ24" s="215"/>
      <c r="BA24" s="280">
        <f t="shared" si="14"/>
        <v>15</v>
      </c>
      <c r="BB24" s="281">
        <f t="shared" si="15"/>
        <v>11</v>
      </c>
      <c r="BC24" s="281">
        <f t="shared" si="16"/>
        <v>10</v>
      </c>
      <c r="BD24" s="282">
        <f t="shared" si="17"/>
        <v>12</v>
      </c>
      <c r="BE24" s="281">
        <f t="shared" si="18"/>
        <v>11</v>
      </c>
      <c r="BF24" s="281">
        <f t="shared" si="19"/>
        <v>10</v>
      </c>
      <c r="BG24" s="281">
        <f t="shared" si="20"/>
        <v>11</v>
      </c>
      <c r="BH24" s="281">
        <f t="shared" si="21"/>
        <v>0</v>
      </c>
      <c r="BI24" s="281">
        <f t="shared" si="22"/>
        <v>12</v>
      </c>
      <c r="BJ24" s="281">
        <f t="shared" si="23"/>
        <v>11</v>
      </c>
      <c r="BK24" s="281">
        <f t="shared" si="24"/>
        <v>9</v>
      </c>
      <c r="BL24" s="283">
        <f t="shared" si="30"/>
        <v>112</v>
      </c>
      <c r="BM24" s="261">
        <f t="shared" si="31"/>
        <v>0</v>
      </c>
      <c r="BN24" s="261">
        <f t="shared" si="32"/>
        <v>15</v>
      </c>
      <c r="BO24" s="284">
        <f t="shared" si="33"/>
        <v>112</v>
      </c>
      <c r="BP24" s="221"/>
    </row>
    <row r="25" spans="1:68" ht="13.8">
      <c r="A25" s="263">
        <v>21</v>
      </c>
      <c r="B25" s="503" t="s">
        <v>198</v>
      </c>
      <c r="C25" s="285" t="s">
        <v>97</v>
      </c>
      <c r="D25" s="504"/>
      <c r="E25" s="286">
        <f t="shared" si="26"/>
        <v>1248.56</v>
      </c>
      <c r="F25" s="293">
        <f t="shared" si="0"/>
        <v>9.5600000000000129</v>
      </c>
      <c r="G25" s="267">
        <v>1239</v>
      </c>
      <c r="H25" s="268">
        <f t="shared" si="1"/>
        <v>14.56</v>
      </c>
      <c r="I25" s="269">
        <f t="shared" si="27"/>
        <v>-43.454545454545496</v>
      </c>
      <c r="J25" s="291">
        <v>17</v>
      </c>
      <c r="K25" s="292">
        <v>11</v>
      </c>
      <c r="L25" s="272">
        <v>11</v>
      </c>
      <c r="M25" s="290">
        <f t="shared" si="2"/>
        <v>1282.4545454545455</v>
      </c>
      <c r="N25" s="269">
        <f t="shared" si="28"/>
        <v>126</v>
      </c>
      <c r="O25" s="274">
        <f t="shared" si="29"/>
        <v>120</v>
      </c>
      <c r="P25" s="505">
        <v>5</v>
      </c>
      <c r="Q25" s="275">
        <v>2</v>
      </c>
      <c r="R25" s="506">
        <v>4</v>
      </c>
      <c r="S25" s="276">
        <v>1</v>
      </c>
      <c r="T25" s="507">
        <v>6</v>
      </c>
      <c r="U25" s="277">
        <v>0</v>
      </c>
      <c r="V25" s="506">
        <v>11</v>
      </c>
      <c r="W25" s="277">
        <v>0</v>
      </c>
      <c r="X25" s="507">
        <v>33</v>
      </c>
      <c r="Y25" s="277">
        <v>2</v>
      </c>
      <c r="Z25" s="507">
        <v>24</v>
      </c>
      <c r="AA25" s="277">
        <v>0</v>
      </c>
      <c r="AB25" s="507">
        <v>20</v>
      </c>
      <c r="AC25" s="276">
        <v>1</v>
      </c>
      <c r="AD25" s="510">
        <v>32</v>
      </c>
      <c r="AE25" s="275">
        <v>2</v>
      </c>
      <c r="AF25" s="508">
        <v>23</v>
      </c>
      <c r="AG25" s="276">
        <v>2</v>
      </c>
      <c r="AH25" s="506">
        <v>18</v>
      </c>
      <c r="AI25" s="277">
        <v>0</v>
      </c>
      <c r="AJ25" s="506">
        <v>8</v>
      </c>
      <c r="AK25" s="277">
        <v>1</v>
      </c>
      <c r="AL25" s="252"/>
      <c r="AM25" s="253">
        <f t="shared" si="25"/>
        <v>11</v>
      </c>
      <c r="AN25" s="252"/>
      <c r="AO25" s="278">
        <f t="shared" si="3"/>
        <v>1459</v>
      </c>
      <c r="AP25" s="261">
        <f t="shared" si="4"/>
        <v>1489</v>
      </c>
      <c r="AQ25" s="279">
        <f t="shared" si="5"/>
        <v>1458</v>
      </c>
      <c r="AR25" s="261">
        <f t="shared" si="6"/>
        <v>1382</v>
      </c>
      <c r="AS25" s="279">
        <f t="shared" si="7"/>
        <v>1000</v>
      </c>
      <c r="AT25" s="279">
        <f t="shared" si="8"/>
        <v>1185</v>
      </c>
      <c r="AU25" s="279">
        <f t="shared" si="9"/>
        <v>1254</v>
      </c>
      <c r="AV25" s="279">
        <f t="shared" si="10"/>
        <v>1000</v>
      </c>
      <c r="AW25" s="261">
        <f t="shared" si="11"/>
        <v>1185</v>
      </c>
      <c r="AX25" s="279">
        <f t="shared" si="12"/>
        <v>1270</v>
      </c>
      <c r="AY25" s="279">
        <f t="shared" si="13"/>
        <v>1425</v>
      </c>
      <c r="AZ25" s="215"/>
      <c r="BA25" s="280">
        <f t="shared" si="14"/>
        <v>11</v>
      </c>
      <c r="BB25" s="281">
        <f t="shared" si="15"/>
        <v>15</v>
      </c>
      <c r="BC25" s="281">
        <f t="shared" si="16"/>
        <v>16</v>
      </c>
      <c r="BD25" s="282">
        <f t="shared" si="17"/>
        <v>12</v>
      </c>
      <c r="BE25" s="281">
        <f t="shared" si="18"/>
        <v>6</v>
      </c>
      <c r="BF25" s="281">
        <f t="shared" si="19"/>
        <v>11</v>
      </c>
      <c r="BG25" s="281">
        <f t="shared" si="20"/>
        <v>11</v>
      </c>
      <c r="BH25" s="281">
        <f t="shared" si="21"/>
        <v>10</v>
      </c>
      <c r="BI25" s="281">
        <f t="shared" si="22"/>
        <v>11</v>
      </c>
      <c r="BJ25" s="281">
        <f t="shared" si="23"/>
        <v>12</v>
      </c>
      <c r="BK25" s="281">
        <f t="shared" si="24"/>
        <v>11</v>
      </c>
      <c r="BL25" s="283">
        <f t="shared" si="30"/>
        <v>126</v>
      </c>
      <c r="BM25" s="261">
        <f t="shared" si="31"/>
        <v>6</v>
      </c>
      <c r="BN25" s="261">
        <f t="shared" si="32"/>
        <v>16</v>
      </c>
      <c r="BO25" s="284">
        <f t="shared" si="33"/>
        <v>120</v>
      </c>
      <c r="BP25" s="221"/>
    </row>
    <row r="26" spans="1:68" ht="13.8">
      <c r="A26" s="263">
        <v>22</v>
      </c>
      <c r="B26" s="503" t="s">
        <v>286</v>
      </c>
      <c r="C26" s="285" t="s">
        <v>287</v>
      </c>
      <c r="D26" s="504"/>
      <c r="E26" s="286">
        <f t="shared" si="26"/>
        <v>1205.08</v>
      </c>
      <c r="F26" s="293">
        <f t="shared" si="0"/>
        <v>-2.9199999999999804</v>
      </c>
      <c r="G26" s="267">
        <v>1208</v>
      </c>
      <c r="H26" s="268">
        <f t="shared" si="1"/>
        <v>6.24</v>
      </c>
      <c r="I26" s="269">
        <f t="shared" si="27"/>
        <v>-32.181818181818244</v>
      </c>
      <c r="J26" s="270">
        <v>25</v>
      </c>
      <c r="K26" s="271">
        <v>10</v>
      </c>
      <c r="L26" s="272">
        <v>11</v>
      </c>
      <c r="M26" s="290">
        <f t="shared" si="2"/>
        <v>1240.1818181818182</v>
      </c>
      <c r="N26" s="269">
        <f t="shared" si="28"/>
        <v>121</v>
      </c>
      <c r="O26" s="274">
        <f t="shared" si="29"/>
        <v>115</v>
      </c>
      <c r="P26" s="505">
        <v>6</v>
      </c>
      <c r="Q26" s="275">
        <v>1</v>
      </c>
      <c r="R26" s="506">
        <v>16</v>
      </c>
      <c r="S26" s="276">
        <v>0</v>
      </c>
      <c r="T26" s="507">
        <v>8</v>
      </c>
      <c r="U26" s="277">
        <v>1</v>
      </c>
      <c r="V26" s="506">
        <v>29</v>
      </c>
      <c r="W26" s="277">
        <v>2</v>
      </c>
      <c r="X26" s="507">
        <v>9</v>
      </c>
      <c r="Y26" s="277">
        <v>0</v>
      </c>
      <c r="Z26" s="507">
        <v>23</v>
      </c>
      <c r="AA26" s="277">
        <v>0</v>
      </c>
      <c r="AB26" s="507">
        <v>30</v>
      </c>
      <c r="AC26" s="276">
        <v>2</v>
      </c>
      <c r="AD26" s="505">
        <v>27</v>
      </c>
      <c r="AE26" s="275">
        <v>1</v>
      </c>
      <c r="AF26" s="508">
        <v>17</v>
      </c>
      <c r="AG26" s="276">
        <v>1</v>
      </c>
      <c r="AH26" s="506">
        <v>33</v>
      </c>
      <c r="AI26" s="277">
        <v>2</v>
      </c>
      <c r="AJ26" s="506">
        <v>11</v>
      </c>
      <c r="AK26" s="277">
        <v>0</v>
      </c>
      <c r="AL26" s="252"/>
      <c r="AM26" s="253">
        <f t="shared" si="25"/>
        <v>10</v>
      </c>
      <c r="AN26" s="252"/>
      <c r="AO26" s="278">
        <f t="shared" si="3"/>
        <v>1458</v>
      </c>
      <c r="AP26" s="261">
        <f t="shared" si="4"/>
        <v>1349</v>
      </c>
      <c r="AQ26" s="279">
        <f t="shared" si="5"/>
        <v>1425</v>
      </c>
      <c r="AR26" s="261">
        <f t="shared" si="6"/>
        <v>1000</v>
      </c>
      <c r="AS26" s="279">
        <f t="shared" si="7"/>
        <v>1420</v>
      </c>
      <c r="AT26" s="279">
        <f t="shared" si="8"/>
        <v>1185</v>
      </c>
      <c r="AU26" s="279">
        <f t="shared" si="9"/>
        <v>1000</v>
      </c>
      <c r="AV26" s="279">
        <f t="shared" si="10"/>
        <v>1109</v>
      </c>
      <c r="AW26" s="261">
        <f t="shared" si="11"/>
        <v>1314</v>
      </c>
      <c r="AX26" s="279">
        <f t="shared" si="12"/>
        <v>1000</v>
      </c>
      <c r="AY26" s="279">
        <f t="shared" si="13"/>
        <v>1382</v>
      </c>
      <c r="AZ26" s="215"/>
      <c r="BA26" s="280">
        <f t="shared" si="14"/>
        <v>16</v>
      </c>
      <c r="BB26" s="281">
        <f t="shared" si="15"/>
        <v>13</v>
      </c>
      <c r="BC26" s="281">
        <f t="shared" si="16"/>
        <v>11</v>
      </c>
      <c r="BD26" s="282">
        <f t="shared" si="17"/>
        <v>10</v>
      </c>
      <c r="BE26" s="281">
        <f t="shared" si="18"/>
        <v>13</v>
      </c>
      <c r="BF26" s="281">
        <f t="shared" si="19"/>
        <v>11</v>
      </c>
      <c r="BG26" s="281">
        <f t="shared" si="20"/>
        <v>6</v>
      </c>
      <c r="BH26" s="281">
        <f t="shared" si="21"/>
        <v>12</v>
      </c>
      <c r="BI26" s="281">
        <f t="shared" si="22"/>
        <v>11</v>
      </c>
      <c r="BJ26" s="281">
        <f t="shared" si="23"/>
        <v>6</v>
      </c>
      <c r="BK26" s="281">
        <f t="shared" si="24"/>
        <v>12</v>
      </c>
      <c r="BL26" s="283">
        <f t="shared" si="30"/>
        <v>121</v>
      </c>
      <c r="BM26" s="261">
        <f t="shared" si="31"/>
        <v>6</v>
      </c>
      <c r="BN26" s="261">
        <f t="shared" si="32"/>
        <v>16</v>
      </c>
      <c r="BO26" s="284">
        <f t="shared" si="33"/>
        <v>115</v>
      </c>
      <c r="BP26" s="221"/>
    </row>
    <row r="27" spans="1:68" ht="13.8">
      <c r="A27" s="263">
        <v>23</v>
      </c>
      <c r="B27" s="503" t="s">
        <v>200</v>
      </c>
      <c r="C27" s="285" t="s">
        <v>223</v>
      </c>
      <c r="D27" s="504"/>
      <c r="E27" s="286">
        <f t="shared" si="26"/>
        <v>1206.96</v>
      </c>
      <c r="F27" s="293">
        <f t="shared" si="0"/>
        <v>21.95999999999998</v>
      </c>
      <c r="G27" s="267">
        <v>1185</v>
      </c>
      <c r="H27" s="268">
        <f t="shared" si="1"/>
        <v>13.52</v>
      </c>
      <c r="I27" s="269">
        <f t="shared" si="27"/>
        <v>-99.818181818181756</v>
      </c>
      <c r="J27" s="287">
        <v>18</v>
      </c>
      <c r="K27" s="271">
        <v>11</v>
      </c>
      <c r="L27" s="272">
        <v>11</v>
      </c>
      <c r="M27" s="290">
        <f t="shared" si="2"/>
        <v>1284.8181818181818</v>
      </c>
      <c r="N27" s="269">
        <f t="shared" si="28"/>
        <v>121</v>
      </c>
      <c r="O27" s="274">
        <f t="shared" si="29"/>
        <v>115</v>
      </c>
      <c r="P27" s="505">
        <v>7</v>
      </c>
      <c r="Q27" s="275">
        <v>1</v>
      </c>
      <c r="R27" s="506">
        <v>3</v>
      </c>
      <c r="S27" s="276">
        <v>0</v>
      </c>
      <c r="T27" s="507">
        <v>5</v>
      </c>
      <c r="U27" s="277">
        <v>0</v>
      </c>
      <c r="V27" s="506">
        <v>28</v>
      </c>
      <c r="W27" s="277">
        <v>2</v>
      </c>
      <c r="X27" s="507">
        <v>32</v>
      </c>
      <c r="Y27" s="277">
        <v>1</v>
      </c>
      <c r="Z27" s="507">
        <v>22</v>
      </c>
      <c r="AA27" s="277">
        <v>2</v>
      </c>
      <c r="AB27" s="507">
        <v>1</v>
      </c>
      <c r="AC27" s="276">
        <v>2</v>
      </c>
      <c r="AD27" s="509">
        <v>14</v>
      </c>
      <c r="AE27" s="275">
        <v>0</v>
      </c>
      <c r="AF27" s="508">
        <v>21</v>
      </c>
      <c r="AG27" s="276">
        <v>0</v>
      </c>
      <c r="AH27" s="506">
        <v>30</v>
      </c>
      <c r="AI27" s="277">
        <v>2</v>
      </c>
      <c r="AJ27" s="506">
        <v>24</v>
      </c>
      <c r="AK27" s="277">
        <v>1</v>
      </c>
      <c r="AL27" s="252"/>
      <c r="AM27" s="253">
        <f t="shared" si="25"/>
        <v>11</v>
      </c>
      <c r="AN27" s="252"/>
      <c r="AO27" s="278">
        <f t="shared" si="3"/>
        <v>1437</v>
      </c>
      <c r="AP27" s="261">
        <f t="shared" si="4"/>
        <v>1491</v>
      </c>
      <c r="AQ27" s="279">
        <f t="shared" si="5"/>
        <v>1459</v>
      </c>
      <c r="AR27" s="261">
        <f t="shared" si="6"/>
        <v>1098</v>
      </c>
      <c r="AS27" s="279">
        <f t="shared" si="7"/>
        <v>1000</v>
      </c>
      <c r="AT27" s="279">
        <f t="shared" si="8"/>
        <v>1208</v>
      </c>
      <c r="AU27" s="279">
        <f t="shared" si="9"/>
        <v>1646</v>
      </c>
      <c r="AV27" s="279">
        <f t="shared" si="10"/>
        <v>1370</v>
      </c>
      <c r="AW27" s="261">
        <f t="shared" si="11"/>
        <v>1239</v>
      </c>
      <c r="AX27" s="279">
        <f t="shared" si="12"/>
        <v>1000</v>
      </c>
      <c r="AY27" s="279">
        <f t="shared" si="13"/>
        <v>1185</v>
      </c>
      <c r="AZ27" s="215"/>
      <c r="BA27" s="280">
        <f t="shared" si="14"/>
        <v>14</v>
      </c>
      <c r="BB27" s="281">
        <f t="shared" si="15"/>
        <v>15</v>
      </c>
      <c r="BC27" s="281">
        <f t="shared" si="16"/>
        <v>11</v>
      </c>
      <c r="BD27" s="282">
        <f t="shared" si="17"/>
        <v>10</v>
      </c>
      <c r="BE27" s="281">
        <f t="shared" si="18"/>
        <v>10</v>
      </c>
      <c r="BF27" s="281">
        <f t="shared" si="19"/>
        <v>10</v>
      </c>
      <c r="BG27" s="281">
        <f t="shared" si="20"/>
        <v>11</v>
      </c>
      <c r="BH27" s="281">
        <f t="shared" si="21"/>
        <v>12</v>
      </c>
      <c r="BI27" s="281">
        <f t="shared" si="22"/>
        <v>11</v>
      </c>
      <c r="BJ27" s="281">
        <f t="shared" si="23"/>
        <v>6</v>
      </c>
      <c r="BK27" s="281">
        <f t="shared" si="24"/>
        <v>11</v>
      </c>
      <c r="BL27" s="283">
        <f t="shared" si="30"/>
        <v>121</v>
      </c>
      <c r="BM27" s="261">
        <f t="shared" si="31"/>
        <v>6</v>
      </c>
      <c r="BN27" s="261">
        <f t="shared" si="32"/>
        <v>15</v>
      </c>
      <c r="BO27" s="284">
        <f t="shared" si="33"/>
        <v>115</v>
      </c>
      <c r="BP27" s="221"/>
    </row>
    <row r="28" spans="1:68" ht="13.8">
      <c r="A28" s="263">
        <v>24</v>
      </c>
      <c r="B28" s="503" t="s">
        <v>288</v>
      </c>
      <c r="C28" s="285" t="s">
        <v>128</v>
      </c>
      <c r="D28" s="504"/>
      <c r="E28" s="286">
        <f t="shared" si="26"/>
        <v>1205.98</v>
      </c>
      <c r="F28" s="293">
        <f t="shared" si="0"/>
        <v>20.979999999999972</v>
      </c>
      <c r="G28" s="267">
        <v>1185</v>
      </c>
      <c r="H28" s="268">
        <f t="shared" si="1"/>
        <v>12.48</v>
      </c>
      <c r="I28" s="269">
        <f t="shared" si="27"/>
        <v>-95.36363636363626</v>
      </c>
      <c r="J28" s="291">
        <v>19</v>
      </c>
      <c r="K28" s="292">
        <v>11</v>
      </c>
      <c r="L28" s="272">
        <v>11</v>
      </c>
      <c r="M28" s="290">
        <f t="shared" si="2"/>
        <v>1280.3636363636363</v>
      </c>
      <c r="N28" s="269">
        <f t="shared" si="28"/>
        <v>121</v>
      </c>
      <c r="O28" s="274">
        <f t="shared" si="29"/>
        <v>115</v>
      </c>
      <c r="P28" s="505">
        <v>8</v>
      </c>
      <c r="Q28" s="275">
        <v>1</v>
      </c>
      <c r="R28" s="506">
        <v>6</v>
      </c>
      <c r="S28" s="276">
        <v>0</v>
      </c>
      <c r="T28" s="507">
        <v>10</v>
      </c>
      <c r="U28" s="277">
        <v>0</v>
      </c>
      <c r="V28" s="506">
        <v>27</v>
      </c>
      <c r="W28" s="277">
        <v>2</v>
      </c>
      <c r="X28" s="507">
        <v>20</v>
      </c>
      <c r="Y28" s="277">
        <v>1</v>
      </c>
      <c r="Z28" s="507">
        <v>21</v>
      </c>
      <c r="AA28" s="277">
        <v>2</v>
      </c>
      <c r="AB28" s="507">
        <v>19</v>
      </c>
      <c r="AC28" s="276">
        <v>0</v>
      </c>
      <c r="AD28" s="505">
        <v>17</v>
      </c>
      <c r="AE28" s="275">
        <v>1</v>
      </c>
      <c r="AF28" s="508">
        <v>30</v>
      </c>
      <c r="AG28" s="276">
        <v>2</v>
      </c>
      <c r="AH28" s="506">
        <v>9</v>
      </c>
      <c r="AI28" s="277">
        <v>1</v>
      </c>
      <c r="AJ28" s="506">
        <v>23</v>
      </c>
      <c r="AK28" s="277">
        <v>1</v>
      </c>
      <c r="AL28" s="252"/>
      <c r="AM28" s="253">
        <f t="shared" si="25"/>
        <v>11</v>
      </c>
      <c r="AN28" s="252"/>
      <c r="AO28" s="278">
        <f t="shared" si="3"/>
        <v>1425</v>
      </c>
      <c r="AP28" s="261">
        <f t="shared" si="4"/>
        <v>1458</v>
      </c>
      <c r="AQ28" s="279">
        <f t="shared" si="5"/>
        <v>1414</v>
      </c>
      <c r="AR28" s="261">
        <f t="shared" si="6"/>
        <v>1109</v>
      </c>
      <c r="AS28" s="279">
        <f t="shared" si="7"/>
        <v>1254</v>
      </c>
      <c r="AT28" s="279">
        <f t="shared" si="8"/>
        <v>1239</v>
      </c>
      <c r="AU28" s="279">
        <f t="shared" si="9"/>
        <v>1266</v>
      </c>
      <c r="AV28" s="279">
        <f t="shared" si="10"/>
        <v>1314</v>
      </c>
      <c r="AW28" s="261">
        <f t="shared" si="11"/>
        <v>1000</v>
      </c>
      <c r="AX28" s="279">
        <f t="shared" si="12"/>
        <v>1420</v>
      </c>
      <c r="AY28" s="279">
        <f t="shared" si="13"/>
        <v>1185</v>
      </c>
      <c r="AZ28" s="215"/>
      <c r="BA28" s="280">
        <f t="shared" si="14"/>
        <v>11</v>
      </c>
      <c r="BB28" s="281">
        <f t="shared" si="15"/>
        <v>16</v>
      </c>
      <c r="BC28" s="281">
        <f t="shared" si="16"/>
        <v>9</v>
      </c>
      <c r="BD28" s="282">
        <f t="shared" si="17"/>
        <v>12</v>
      </c>
      <c r="BE28" s="281">
        <f t="shared" si="18"/>
        <v>11</v>
      </c>
      <c r="BF28" s="281">
        <f t="shared" si="19"/>
        <v>11</v>
      </c>
      <c r="BG28" s="281">
        <f t="shared" si="20"/>
        <v>10</v>
      </c>
      <c r="BH28" s="281">
        <f t="shared" si="21"/>
        <v>11</v>
      </c>
      <c r="BI28" s="281">
        <f t="shared" si="22"/>
        <v>6</v>
      </c>
      <c r="BJ28" s="281">
        <f t="shared" si="23"/>
        <v>13</v>
      </c>
      <c r="BK28" s="281">
        <f t="shared" si="24"/>
        <v>11</v>
      </c>
      <c r="BL28" s="283">
        <f t="shared" si="30"/>
        <v>121</v>
      </c>
      <c r="BM28" s="261">
        <f t="shared" si="31"/>
        <v>6</v>
      </c>
      <c r="BN28" s="261">
        <f t="shared" si="32"/>
        <v>16</v>
      </c>
      <c r="BO28" s="284">
        <f t="shared" si="33"/>
        <v>115</v>
      </c>
      <c r="BP28" s="221"/>
    </row>
    <row r="29" spans="1:68" ht="13.8">
      <c r="A29" s="263">
        <v>25</v>
      </c>
      <c r="B29" s="503" t="s">
        <v>202</v>
      </c>
      <c r="C29" s="285" t="s">
        <v>289</v>
      </c>
      <c r="D29" s="504"/>
      <c r="E29" s="286">
        <f t="shared" si="26"/>
        <v>1116.0999999999999</v>
      </c>
      <c r="F29" s="293">
        <f t="shared" si="0"/>
        <v>-34.900000000000013</v>
      </c>
      <c r="G29" s="267">
        <v>1151</v>
      </c>
      <c r="H29" s="268">
        <f t="shared" si="1"/>
        <v>1.04</v>
      </c>
      <c r="I29" s="269">
        <f t="shared" si="27"/>
        <v>-125.5</v>
      </c>
      <c r="J29" s="291">
        <v>30</v>
      </c>
      <c r="K29" s="292">
        <v>6</v>
      </c>
      <c r="L29" s="272">
        <v>10</v>
      </c>
      <c r="M29" s="290">
        <f t="shared" si="2"/>
        <v>1276.5</v>
      </c>
      <c r="N29" s="269">
        <f t="shared" si="28"/>
        <v>111</v>
      </c>
      <c r="O29" s="274">
        <f t="shared" si="29"/>
        <v>111</v>
      </c>
      <c r="P29" s="505">
        <v>9</v>
      </c>
      <c r="Q29" s="275">
        <v>2</v>
      </c>
      <c r="R29" s="506">
        <v>13</v>
      </c>
      <c r="S29" s="276">
        <v>1</v>
      </c>
      <c r="T29" s="507">
        <v>7</v>
      </c>
      <c r="U29" s="277">
        <v>1</v>
      </c>
      <c r="V29" s="506">
        <v>15</v>
      </c>
      <c r="W29" s="277">
        <v>0</v>
      </c>
      <c r="X29" s="507">
        <v>3</v>
      </c>
      <c r="Y29" s="277">
        <v>0</v>
      </c>
      <c r="Z29" s="507">
        <v>99</v>
      </c>
      <c r="AA29" s="277">
        <v>2</v>
      </c>
      <c r="AB29" s="507">
        <v>18</v>
      </c>
      <c r="AC29" s="276">
        <v>0</v>
      </c>
      <c r="AD29" s="509">
        <v>28</v>
      </c>
      <c r="AE29" s="275">
        <v>0</v>
      </c>
      <c r="AF29" s="508">
        <v>33</v>
      </c>
      <c r="AG29" s="276">
        <v>0</v>
      </c>
      <c r="AH29" s="506">
        <v>31</v>
      </c>
      <c r="AI29" s="277">
        <v>0</v>
      </c>
      <c r="AJ29" s="506">
        <v>17</v>
      </c>
      <c r="AK29" s="277">
        <v>0</v>
      </c>
      <c r="AL29" s="252"/>
      <c r="AM29" s="253">
        <f t="shared" si="25"/>
        <v>6</v>
      </c>
      <c r="AN29" s="252"/>
      <c r="AO29" s="278">
        <f t="shared" si="3"/>
        <v>1420</v>
      </c>
      <c r="AP29" s="261">
        <f t="shared" si="4"/>
        <v>1370</v>
      </c>
      <c r="AQ29" s="279">
        <f t="shared" si="5"/>
        <v>1437</v>
      </c>
      <c r="AR29" s="261">
        <f t="shared" si="6"/>
        <v>1365</v>
      </c>
      <c r="AS29" s="279">
        <f t="shared" si="7"/>
        <v>1491</v>
      </c>
      <c r="AT29" s="279">
        <f t="shared" si="8"/>
        <v>0</v>
      </c>
      <c r="AU29" s="279">
        <f t="shared" si="9"/>
        <v>1270</v>
      </c>
      <c r="AV29" s="279">
        <f t="shared" si="10"/>
        <v>1098</v>
      </c>
      <c r="AW29" s="261">
        <f t="shared" si="11"/>
        <v>1000</v>
      </c>
      <c r="AX29" s="279">
        <f t="shared" si="12"/>
        <v>1000</v>
      </c>
      <c r="AY29" s="279">
        <f t="shared" si="13"/>
        <v>1314</v>
      </c>
      <c r="AZ29" s="215"/>
      <c r="BA29" s="280">
        <f t="shared" si="14"/>
        <v>13</v>
      </c>
      <c r="BB29" s="281">
        <f t="shared" si="15"/>
        <v>13</v>
      </c>
      <c r="BC29" s="281">
        <f t="shared" si="16"/>
        <v>14</v>
      </c>
      <c r="BD29" s="282">
        <f t="shared" si="17"/>
        <v>11</v>
      </c>
      <c r="BE29" s="281">
        <f t="shared" si="18"/>
        <v>15</v>
      </c>
      <c r="BF29" s="281">
        <f t="shared" si="19"/>
        <v>0</v>
      </c>
      <c r="BG29" s="281">
        <f t="shared" si="20"/>
        <v>12</v>
      </c>
      <c r="BH29" s="281">
        <f t="shared" si="21"/>
        <v>10</v>
      </c>
      <c r="BI29" s="281">
        <f t="shared" si="22"/>
        <v>6</v>
      </c>
      <c r="BJ29" s="281">
        <f t="shared" si="23"/>
        <v>6</v>
      </c>
      <c r="BK29" s="281">
        <f t="shared" si="24"/>
        <v>11</v>
      </c>
      <c r="BL29" s="283">
        <f t="shared" si="30"/>
        <v>111</v>
      </c>
      <c r="BM29" s="261">
        <f t="shared" si="31"/>
        <v>0</v>
      </c>
      <c r="BN29" s="261">
        <f t="shared" si="32"/>
        <v>15</v>
      </c>
      <c r="BO29" s="284">
        <f t="shared" si="33"/>
        <v>111</v>
      </c>
      <c r="BP29" s="221"/>
    </row>
    <row r="30" spans="1:68" ht="13.8">
      <c r="A30" s="263">
        <v>26</v>
      </c>
      <c r="B30" s="503" t="s">
        <v>290</v>
      </c>
      <c r="C30" s="285" t="s">
        <v>167</v>
      </c>
      <c r="D30" s="504"/>
      <c r="E30" s="286">
        <f t="shared" si="26"/>
        <v>1245.54</v>
      </c>
      <c r="F30" s="293">
        <f t="shared" si="0"/>
        <v>112.53999999999999</v>
      </c>
      <c r="G30" s="267">
        <v>1133</v>
      </c>
      <c r="H30" s="268">
        <f t="shared" si="1"/>
        <v>31.200000000000003</v>
      </c>
      <c r="I30" s="269">
        <f t="shared" si="27"/>
        <v>-284.27272727272725</v>
      </c>
      <c r="J30" s="291">
        <v>1</v>
      </c>
      <c r="K30" s="271">
        <v>16</v>
      </c>
      <c r="L30" s="272">
        <v>11</v>
      </c>
      <c r="M30" s="290">
        <f t="shared" si="2"/>
        <v>1417.2727272727273</v>
      </c>
      <c r="N30" s="269">
        <f t="shared" si="28"/>
        <v>142</v>
      </c>
      <c r="O30" s="274">
        <f t="shared" si="29"/>
        <v>133</v>
      </c>
      <c r="P30" s="505">
        <v>10</v>
      </c>
      <c r="Q30" s="275">
        <v>2</v>
      </c>
      <c r="R30" s="506">
        <v>12</v>
      </c>
      <c r="S30" s="276">
        <v>1</v>
      </c>
      <c r="T30" s="507">
        <v>14</v>
      </c>
      <c r="U30" s="277">
        <v>1</v>
      </c>
      <c r="V30" s="506">
        <v>9</v>
      </c>
      <c r="W30" s="277">
        <v>2</v>
      </c>
      <c r="X30" s="507">
        <v>4</v>
      </c>
      <c r="Y30" s="277">
        <v>0</v>
      </c>
      <c r="Z30" s="507">
        <v>8</v>
      </c>
      <c r="AA30" s="277">
        <v>2</v>
      </c>
      <c r="AB30" s="507">
        <v>2</v>
      </c>
      <c r="AC30" s="276">
        <v>2</v>
      </c>
      <c r="AD30" s="510">
        <v>6</v>
      </c>
      <c r="AE30" s="275">
        <v>1</v>
      </c>
      <c r="AF30" s="508">
        <v>15</v>
      </c>
      <c r="AG30" s="276">
        <v>2</v>
      </c>
      <c r="AH30" s="506">
        <v>13</v>
      </c>
      <c r="AI30" s="277">
        <v>2</v>
      </c>
      <c r="AJ30" s="506">
        <v>16</v>
      </c>
      <c r="AK30" s="277">
        <v>1</v>
      </c>
      <c r="AL30" s="252"/>
      <c r="AM30" s="253">
        <f t="shared" si="25"/>
        <v>16</v>
      </c>
      <c r="AN30" s="252"/>
      <c r="AO30" s="278">
        <f t="shared" si="3"/>
        <v>1414</v>
      </c>
      <c r="AP30" s="261">
        <f t="shared" si="4"/>
        <v>1375</v>
      </c>
      <c r="AQ30" s="279">
        <f t="shared" si="5"/>
        <v>1370</v>
      </c>
      <c r="AR30" s="261">
        <f t="shared" si="6"/>
        <v>1420</v>
      </c>
      <c r="AS30" s="279">
        <f t="shared" si="7"/>
        <v>1489</v>
      </c>
      <c r="AT30" s="279">
        <f t="shared" si="8"/>
        <v>1425</v>
      </c>
      <c r="AU30" s="279">
        <f t="shared" si="9"/>
        <v>1555</v>
      </c>
      <c r="AV30" s="279">
        <f t="shared" si="10"/>
        <v>1458</v>
      </c>
      <c r="AW30" s="261">
        <f t="shared" si="11"/>
        <v>1365</v>
      </c>
      <c r="AX30" s="279">
        <f t="shared" si="12"/>
        <v>1370</v>
      </c>
      <c r="AY30" s="279">
        <f t="shared" si="13"/>
        <v>1349</v>
      </c>
      <c r="AZ30" s="215"/>
      <c r="BA30" s="280">
        <f t="shared" si="14"/>
        <v>9</v>
      </c>
      <c r="BB30" s="281">
        <f t="shared" si="15"/>
        <v>15</v>
      </c>
      <c r="BC30" s="281">
        <f t="shared" si="16"/>
        <v>12</v>
      </c>
      <c r="BD30" s="282">
        <f t="shared" si="17"/>
        <v>13</v>
      </c>
      <c r="BE30" s="281">
        <f t="shared" si="18"/>
        <v>15</v>
      </c>
      <c r="BF30" s="281">
        <f t="shared" si="19"/>
        <v>11</v>
      </c>
      <c r="BG30" s="281">
        <f t="shared" si="20"/>
        <v>14</v>
      </c>
      <c r="BH30" s="281">
        <f t="shared" si="21"/>
        <v>16</v>
      </c>
      <c r="BI30" s="281">
        <f t="shared" si="22"/>
        <v>11</v>
      </c>
      <c r="BJ30" s="281">
        <f t="shared" si="23"/>
        <v>13</v>
      </c>
      <c r="BK30" s="281">
        <f t="shared" si="24"/>
        <v>13</v>
      </c>
      <c r="BL30" s="283">
        <f t="shared" si="30"/>
        <v>142</v>
      </c>
      <c r="BM30" s="261">
        <f t="shared" si="31"/>
        <v>9</v>
      </c>
      <c r="BN30" s="261">
        <f t="shared" si="32"/>
        <v>16</v>
      </c>
      <c r="BO30" s="284">
        <f t="shared" si="33"/>
        <v>133</v>
      </c>
      <c r="BP30" s="221"/>
    </row>
    <row r="31" spans="1:68" ht="13.8">
      <c r="A31" s="263">
        <v>27</v>
      </c>
      <c r="B31" s="503" t="s">
        <v>291</v>
      </c>
      <c r="C31" s="285" t="s">
        <v>167</v>
      </c>
      <c r="D31" s="504"/>
      <c r="E31" s="286">
        <f t="shared" si="26"/>
        <v>1144.58</v>
      </c>
      <c r="F31" s="293">
        <f t="shared" si="0"/>
        <v>35.580000000000013</v>
      </c>
      <c r="G31" s="267">
        <v>1109</v>
      </c>
      <c r="H31" s="268">
        <f t="shared" si="1"/>
        <v>17.68</v>
      </c>
      <c r="I31" s="269">
        <f t="shared" si="27"/>
        <v>-177.90000000000009</v>
      </c>
      <c r="J31" s="270">
        <v>14</v>
      </c>
      <c r="K31" s="271">
        <v>12</v>
      </c>
      <c r="L31" s="272">
        <v>10</v>
      </c>
      <c r="M31" s="290">
        <f t="shared" si="2"/>
        <v>1286.9000000000001</v>
      </c>
      <c r="N31" s="269">
        <f t="shared" si="28"/>
        <v>110</v>
      </c>
      <c r="O31" s="274">
        <f t="shared" si="29"/>
        <v>110</v>
      </c>
      <c r="P31" s="505">
        <v>11</v>
      </c>
      <c r="Q31" s="275">
        <v>2</v>
      </c>
      <c r="R31" s="506">
        <v>7</v>
      </c>
      <c r="S31" s="276">
        <v>0</v>
      </c>
      <c r="T31" s="507">
        <v>3</v>
      </c>
      <c r="U31" s="277">
        <v>0</v>
      </c>
      <c r="V31" s="506">
        <v>24</v>
      </c>
      <c r="W31" s="277">
        <v>0</v>
      </c>
      <c r="X31" s="507">
        <v>31</v>
      </c>
      <c r="Y31" s="277">
        <v>2</v>
      </c>
      <c r="Z31" s="507">
        <v>1</v>
      </c>
      <c r="AA31" s="277">
        <v>0</v>
      </c>
      <c r="AB31" s="507">
        <v>99</v>
      </c>
      <c r="AC31" s="276">
        <v>2</v>
      </c>
      <c r="AD31" s="510">
        <v>22</v>
      </c>
      <c r="AE31" s="275">
        <v>1</v>
      </c>
      <c r="AF31" s="508">
        <v>20</v>
      </c>
      <c r="AG31" s="276">
        <v>1</v>
      </c>
      <c r="AH31" s="506">
        <v>32</v>
      </c>
      <c r="AI31" s="277">
        <v>2</v>
      </c>
      <c r="AJ31" s="506">
        <v>19</v>
      </c>
      <c r="AK31" s="277">
        <v>2</v>
      </c>
      <c r="AL31" s="252"/>
      <c r="AM31" s="253">
        <f t="shared" si="25"/>
        <v>12</v>
      </c>
      <c r="AN31" s="252"/>
      <c r="AO31" s="278">
        <f t="shared" si="3"/>
        <v>1382</v>
      </c>
      <c r="AP31" s="261">
        <f t="shared" si="4"/>
        <v>1437</v>
      </c>
      <c r="AQ31" s="279">
        <f t="shared" si="5"/>
        <v>1491</v>
      </c>
      <c r="AR31" s="261">
        <f t="shared" si="6"/>
        <v>1185</v>
      </c>
      <c r="AS31" s="279">
        <f t="shared" si="7"/>
        <v>1000</v>
      </c>
      <c r="AT31" s="279">
        <f t="shared" si="8"/>
        <v>1646</v>
      </c>
      <c r="AU31" s="279">
        <f t="shared" si="9"/>
        <v>0</v>
      </c>
      <c r="AV31" s="279">
        <f t="shared" si="10"/>
        <v>1208</v>
      </c>
      <c r="AW31" s="261">
        <f t="shared" si="11"/>
        <v>1254</v>
      </c>
      <c r="AX31" s="279">
        <f t="shared" si="12"/>
        <v>1000</v>
      </c>
      <c r="AY31" s="279">
        <f t="shared" si="13"/>
        <v>1266</v>
      </c>
      <c r="AZ31" s="215"/>
      <c r="BA31" s="280">
        <f t="shared" si="14"/>
        <v>12</v>
      </c>
      <c r="BB31" s="281">
        <f t="shared" si="15"/>
        <v>14</v>
      </c>
      <c r="BC31" s="281">
        <f t="shared" si="16"/>
        <v>15</v>
      </c>
      <c r="BD31" s="282">
        <f t="shared" si="17"/>
        <v>11</v>
      </c>
      <c r="BE31" s="281">
        <f t="shared" si="18"/>
        <v>6</v>
      </c>
      <c r="BF31" s="281">
        <f t="shared" si="19"/>
        <v>11</v>
      </c>
      <c r="BG31" s="281">
        <f t="shared" si="20"/>
        <v>0</v>
      </c>
      <c r="BH31" s="281">
        <f t="shared" si="21"/>
        <v>10</v>
      </c>
      <c r="BI31" s="281">
        <f t="shared" si="22"/>
        <v>11</v>
      </c>
      <c r="BJ31" s="281">
        <f t="shared" si="23"/>
        <v>10</v>
      </c>
      <c r="BK31" s="281">
        <f t="shared" si="24"/>
        <v>10</v>
      </c>
      <c r="BL31" s="283">
        <f t="shared" si="30"/>
        <v>110</v>
      </c>
      <c r="BM31" s="261">
        <f t="shared" si="31"/>
        <v>0</v>
      </c>
      <c r="BN31" s="261">
        <f t="shared" si="32"/>
        <v>15</v>
      </c>
      <c r="BO31" s="284">
        <f t="shared" si="33"/>
        <v>110</v>
      </c>
      <c r="BP31" s="221"/>
    </row>
    <row r="32" spans="1:68" ht="13.8">
      <c r="A32" s="263">
        <v>28</v>
      </c>
      <c r="B32" s="503" t="s">
        <v>203</v>
      </c>
      <c r="C32" s="285" t="s">
        <v>167</v>
      </c>
      <c r="D32" s="504"/>
      <c r="E32" s="286">
        <f t="shared" si="26"/>
        <v>1101.02</v>
      </c>
      <c r="F32" s="295">
        <f t="shared" si="0"/>
        <v>3.0199999999999871</v>
      </c>
      <c r="G32" s="267">
        <v>1098</v>
      </c>
      <c r="H32" s="268">
        <f t="shared" si="1"/>
        <v>4.16</v>
      </c>
      <c r="I32" s="269">
        <f t="shared" si="27"/>
        <v>-115.09999999999991</v>
      </c>
      <c r="J32" s="291">
        <v>27</v>
      </c>
      <c r="K32" s="271">
        <v>10</v>
      </c>
      <c r="L32" s="272">
        <v>10</v>
      </c>
      <c r="M32" s="290">
        <f t="shared" si="2"/>
        <v>1213.0999999999999</v>
      </c>
      <c r="N32" s="269">
        <f t="shared" si="28"/>
        <v>99</v>
      </c>
      <c r="O32" s="274">
        <f t="shared" si="29"/>
        <v>99</v>
      </c>
      <c r="P32" s="505">
        <v>12</v>
      </c>
      <c r="Q32" s="275">
        <v>0</v>
      </c>
      <c r="R32" s="506">
        <v>10</v>
      </c>
      <c r="S32" s="276">
        <v>1</v>
      </c>
      <c r="T32" s="507">
        <v>20</v>
      </c>
      <c r="U32" s="277">
        <v>0</v>
      </c>
      <c r="V32" s="506">
        <v>23</v>
      </c>
      <c r="W32" s="277">
        <v>0</v>
      </c>
      <c r="X32" s="507">
        <v>99</v>
      </c>
      <c r="Y32" s="277">
        <v>2</v>
      </c>
      <c r="Z32" s="507">
        <v>33</v>
      </c>
      <c r="AA32" s="277">
        <v>2</v>
      </c>
      <c r="AB32" s="507">
        <v>32</v>
      </c>
      <c r="AC32" s="276">
        <v>1</v>
      </c>
      <c r="AD32" s="510">
        <v>25</v>
      </c>
      <c r="AE32" s="275">
        <v>2</v>
      </c>
      <c r="AF32" s="508">
        <v>13</v>
      </c>
      <c r="AG32" s="276">
        <v>0</v>
      </c>
      <c r="AH32" s="506">
        <v>11</v>
      </c>
      <c r="AI32" s="277">
        <v>0</v>
      </c>
      <c r="AJ32" s="506">
        <v>31</v>
      </c>
      <c r="AK32" s="277">
        <v>2</v>
      </c>
      <c r="AL32" s="252"/>
      <c r="AM32" s="253">
        <f t="shared" si="25"/>
        <v>10</v>
      </c>
      <c r="AN32" s="252"/>
      <c r="AO32" s="278">
        <f t="shared" si="3"/>
        <v>1375</v>
      </c>
      <c r="AP32" s="261">
        <f t="shared" si="4"/>
        <v>1414</v>
      </c>
      <c r="AQ32" s="279">
        <f t="shared" si="5"/>
        <v>1254</v>
      </c>
      <c r="AR32" s="261">
        <f t="shared" si="6"/>
        <v>1185</v>
      </c>
      <c r="AS32" s="279">
        <f t="shared" si="7"/>
        <v>0</v>
      </c>
      <c r="AT32" s="279">
        <f t="shared" si="8"/>
        <v>1000</v>
      </c>
      <c r="AU32" s="279">
        <f t="shared" si="9"/>
        <v>1000</v>
      </c>
      <c r="AV32" s="279">
        <f t="shared" si="10"/>
        <v>1151</v>
      </c>
      <c r="AW32" s="261">
        <f t="shared" si="11"/>
        <v>1370</v>
      </c>
      <c r="AX32" s="279">
        <f t="shared" si="12"/>
        <v>1382</v>
      </c>
      <c r="AY32" s="279">
        <f t="shared" si="13"/>
        <v>1000</v>
      </c>
      <c r="AZ32" s="215"/>
      <c r="BA32" s="280">
        <f t="shared" si="14"/>
        <v>15</v>
      </c>
      <c r="BB32" s="281">
        <f t="shared" si="15"/>
        <v>9</v>
      </c>
      <c r="BC32" s="281">
        <f t="shared" si="16"/>
        <v>11</v>
      </c>
      <c r="BD32" s="282">
        <f t="shared" si="17"/>
        <v>11</v>
      </c>
      <c r="BE32" s="281">
        <f t="shared" si="18"/>
        <v>0</v>
      </c>
      <c r="BF32" s="281">
        <f t="shared" si="19"/>
        <v>6</v>
      </c>
      <c r="BG32" s="281">
        <f t="shared" si="20"/>
        <v>10</v>
      </c>
      <c r="BH32" s="281">
        <f t="shared" si="21"/>
        <v>6</v>
      </c>
      <c r="BI32" s="281">
        <f t="shared" si="22"/>
        <v>13</v>
      </c>
      <c r="BJ32" s="281">
        <f t="shared" si="23"/>
        <v>12</v>
      </c>
      <c r="BK32" s="281">
        <f t="shared" si="24"/>
        <v>6</v>
      </c>
      <c r="BL32" s="283">
        <f t="shared" si="30"/>
        <v>99</v>
      </c>
      <c r="BM32" s="261">
        <f t="shared" si="31"/>
        <v>0</v>
      </c>
      <c r="BN32" s="261">
        <f t="shared" si="32"/>
        <v>15</v>
      </c>
      <c r="BO32" s="284">
        <f t="shared" si="33"/>
        <v>99</v>
      </c>
      <c r="BP32" s="221"/>
    </row>
    <row r="33" spans="1:69" ht="13.8">
      <c r="A33" s="263">
        <v>29</v>
      </c>
      <c r="B33" s="503" t="s">
        <v>292</v>
      </c>
      <c r="C33" s="285" t="s">
        <v>293</v>
      </c>
      <c r="D33" s="504"/>
      <c r="E33" s="286">
        <f t="shared" si="26"/>
        <v>1025.92</v>
      </c>
      <c r="F33" s="293">
        <f t="shared" si="0"/>
        <v>25.919999999999987</v>
      </c>
      <c r="G33" s="267">
        <v>1000</v>
      </c>
      <c r="H33" s="268">
        <f t="shared" si="1"/>
        <v>3.12</v>
      </c>
      <c r="I33" s="269">
        <f t="shared" si="27"/>
        <v>-229.59999999999991</v>
      </c>
      <c r="J33" s="270">
        <v>28</v>
      </c>
      <c r="K33" s="271">
        <v>10</v>
      </c>
      <c r="L33" s="272">
        <v>10</v>
      </c>
      <c r="M33" s="290">
        <f t="shared" si="2"/>
        <v>1229.5999999999999</v>
      </c>
      <c r="N33" s="269">
        <f t="shared" si="28"/>
        <v>95</v>
      </c>
      <c r="O33" s="274">
        <f t="shared" si="29"/>
        <v>95</v>
      </c>
      <c r="P33" s="505">
        <v>13</v>
      </c>
      <c r="Q33" s="275">
        <v>0</v>
      </c>
      <c r="R33" s="506">
        <v>9</v>
      </c>
      <c r="S33" s="276">
        <v>0</v>
      </c>
      <c r="T33" s="507">
        <v>31</v>
      </c>
      <c r="U33" s="277">
        <v>2</v>
      </c>
      <c r="V33" s="506">
        <v>22</v>
      </c>
      <c r="W33" s="277">
        <v>0</v>
      </c>
      <c r="X33" s="507">
        <v>30</v>
      </c>
      <c r="Y33" s="277">
        <v>2</v>
      </c>
      <c r="Z33" s="507">
        <v>32</v>
      </c>
      <c r="AA33" s="277">
        <v>1</v>
      </c>
      <c r="AB33" s="507">
        <v>8</v>
      </c>
      <c r="AC33" s="276">
        <v>1</v>
      </c>
      <c r="AD33" s="510">
        <v>10</v>
      </c>
      <c r="AE33" s="275">
        <v>0</v>
      </c>
      <c r="AF33" s="508">
        <v>99</v>
      </c>
      <c r="AG33" s="276">
        <v>2</v>
      </c>
      <c r="AH33" s="506">
        <v>5</v>
      </c>
      <c r="AI33" s="277">
        <v>0</v>
      </c>
      <c r="AJ33" s="506">
        <v>33</v>
      </c>
      <c r="AK33" s="277">
        <v>2</v>
      </c>
      <c r="AL33" s="252"/>
      <c r="AM33" s="253">
        <f t="shared" si="25"/>
        <v>10</v>
      </c>
      <c r="AN33" s="252"/>
      <c r="AO33" s="278">
        <f t="shared" si="3"/>
        <v>1370</v>
      </c>
      <c r="AP33" s="261">
        <f t="shared" si="4"/>
        <v>1420</v>
      </c>
      <c r="AQ33" s="279">
        <f t="shared" si="5"/>
        <v>1000</v>
      </c>
      <c r="AR33" s="261">
        <f t="shared" si="6"/>
        <v>1208</v>
      </c>
      <c r="AS33" s="279">
        <f t="shared" si="7"/>
        <v>1000</v>
      </c>
      <c r="AT33" s="279">
        <f t="shared" si="8"/>
        <v>1000</v>
      </c>
      <c r="AU33" s="279">
        <f t="shared" si="9"/>
        <v>1425</v>
      </c>
      <c r="AV33" s="279">
        <f t="shared" si="10"/>
        <v>1414</v>
      </c>
      <c r="AW33" s="261">
        <f t="shared" si="11"/>
        <v>0</v>
      </c>
      <c r="AX33" s="279">
        <f t="shared" si="12"/>
        <v>1459</v>
      </c>
      <c r="AY33" s="279">
        <f t="shared" si="13"/>
        <v>1000</v>
      </c>
      <c r="AZ33" s="215"/>
      <c r="BA33" s="280">
        <f t="shared" si="14"/>
        <v>13</v>
      </c>
      <c r="BB33" s="281">
        <f t="shared" si="15"/>
        <v>13</v>
      </c>
      <c r="BC33" s="281">
        <f t="shared" si="16"/>
        <v>6</v>
      </c>
      <c r="BD33" s="282">
        <f t="shared" si="17"/>
        <v>10</v>
      </c>
      <c r="BE33" s="281">
        <f t="shared" si="18"/>
        <v>6</v>
      </c>
      <c r="BF33" s="281">
        <f t="shared" si="19"/>
        <v>10</v>
      </c>
      <c r="BG33" s="281">
        <f t="shared" si="20"/>
        <v>11</v>
      </c>
      <c r="BH33" s="281">
        <f t="shared" si="21"/>
        <v>9</v>
      </c>
      <c r="BI33" s="281">
        <f t="shared" si="22"/>
        <v>0</v>
      </c>
      <c r="BJ33" s="281">
        <f t="shared" si="23"/>
        <v>11</v>
      </c>
      <c r="BK33" s="281">
        <f t="shared" si="24"/>
        <v>6</v>
      </c>
      <c r="BL33" s="283">
        <f t="shared" si="30"/>
        <v>95</v>
      </c>
      <c r="BM33" s="261">
        <f t="shared" si="31"/>
        <v>0</v>
      </c>
      <c r="BN33" s="261">
        <f t="shared" si="32"/>
        <v>13</v>
      </c>
      <c r="BO33" s="284">
        <f t="shared" si="33"/>
        <v>95</v>
      </c>
      <c r="BP33" s="221"/>
    </row>
    <row r="34" spans="1:69" ht="13.8">
      <c r="A34" s="263">
        <v>30</v>
      </c>
      <c r="B34" s="503" t="s">
        <v>205</v>
      </c>
      <c r="C34" s="285" t="s">
        <v>271</v>
      </c>
      <c r="D34" s="504"/>
      <c r="E34" s="286">
        <f t="shared" si="26"/>
        <v>1000</v>
      </c>
      <c r="F34" s="293">
        <f t="shared" si="0"/>
        <v>0</v>
      </c>
      <c r="G34" s="267">
        <v>1000</v>
      </c>
      <c r="H34" s="268">
        <f t="shared" si="1"/>
        <v>0</v>
      </c>
      <c r="I34" s="269">
        <f t="shared" si="27"/>
        <v>-233.29999999999995</v>
      </c>
      <c r="J34" s="287">
        <v>31</v>
      </c>
      <c r="K34" s="271">
        <v>6</v>
      </c>
      <c r="L34" s="272">
        <v>10</v>
      </c>
      <c r="M34" s="290">
        <f t="shared" si="2"/>
        <v>1233.3</v>
      </c>
      <c r="N34" s="269">
        <f t="shared" si="28"/>
        <v>99</v>
      </c>
      <c r="O34" s="274">
        <f t="shared" si="29"/>
        <v>99</v>
      </c>
      <c r="P34" s="505">
        <v>14</v>
      </c>
      <c r="Q34" s="275">
        <v>0</v>
      </c>
      <c r="R34" s="506">
        <v>17</v>
      </c>
      <c r="S34" s="276">
        <v>0</v>
      </c>
      <c r="T34" s="507">
        <v>99</v>
      </c>
      <c r="U34" s="277">
        <v>2</v>
      </c>
      <c r="V34" s="506">
        <v>8</v>
      </c>
      <c r="W34" s="277">
        <v>0</v>
      </c>
      <c r="X34" s="507">
        <v>29</v>
      </c>
      <c r="Y34" s="277">
        <v>0</v>
      </c>
      <c r="Z34" s="507">
        <v>31</v>
      </c>
      <c r="AA34" s="277">
        <v>2</v>
      </c>
      <c r="AB34" s="507">
        <v>22</v>
      </c>
      <c r="AC34" s="276">
        <v>0</v>
      </c>
      <c r="AD34" s="510">
        <v>33</v>
      </c>
      <c r="AE34" s="275">
        <v>2</v>
      </c>
      <c r="AF34" s="508">
        <v>24</v>
      </c>
      <c r="AG34" s="276">
        <v>0</v>
      </c>
      <c r="AH34" s="506">
        <v>23</v>
      </c>
      <c r="AI34" s="277">
        <v>0</v>
      </c>
      <c r="AJ34" s="506">
        <v>1</v>
      </c>
      <c r="AK34" s="277">
        <v>0</v>
      </c>
      <c r="AL34" s="252"/>
      <c r="AM34" s="253">
        <f t="shared" si="25"/>
        <v>6</v>
      </c>
      <c r="AN34" s="252"/>
      <c r="AO34" s="278">
        <f t="shared" si="3"/>
        <v>1370</v>
      </c>
      <c r="AP34" s="261">
        <f t="shared" si="4"/>
        <v>1314</v>
      </c>
      <c r="AQ34" s="279">
        <f t="shared" si="5"/>
        <v>0</v>
      </c>
      <c r="AR34" s="261">
        <f t="shared" si="6"/>
        <v>1425</v>
      </c>
      <c r="AS34" s="279">
        <f t="shared" si="7"/>
        <v>1000</v>
      </c>
      <c r="AT34" s="279">
        <f t="shared" si="8"/>
        <v>1000</v>
      </c>
      <c r="AU34" s="279">
        <f t="shared" si="9"/>
        <v>1208</v>
      </c>
      <c r="AV34" s="279">
        <f t="shared" si="10"/>
        <v>1000</v>
      </c>
      <c r="AW34" s="261">
        <f t="shared" si="11"/>
        <v>1185</v>
      </c>
      <c r="AX34" s="279">
        <f t="shared" si="12"/>
        <v>1185</v>
      </c>
      <c r="AY34" s="279">
        <f t="shared" si="13"/>
        <v>1646</v>
      </c>
      <c r="AZ34" s="215"/>
      <c r="BA34" s="280">
        <f t="shared" si="14"/>
        <v>12</v>
      </c>
      <c r="BB34" s="281">
        <f t="shared" si="15"/>
        <v>11</v>
      </c>
      <c r="BC34" s="281">
        <f t="shared" si="16"/>
        <v>0</v>
      </c>
      <c r="BD34" s="282">
        <f t="shared" si="17"/>
        <v>11</v>
      </c>
      <c r="BE34" s="281">
        <f t="shared" si="18"/>
        <v>10</v>
      </c>
      <c r="BF34" s="281">
        <f t="shared" si="19"/>
        <v>6</v>
      </c>
      <c r="BG34" s="281">
        <f t="shared" si="20"/>
        <v>10</v>
      </c>
      <c r="BH34" s="281">
        <f t="shared" si="21"/>
        <v>6</v>
      </c>
      <c r="BI34" s="281">
        <f t="shared" si="22"/>
        <v>11</v>
      </c>
      <c r="BJ34" s="281">
        <f t="shared" si="23"/>
        <v>11</v>
      </c>
      <c r="BK34" s="281">
        <f t="shared" si="24"/>
        <v>11</v>
      </c>
      <c r="BL34" s="283">
        <f t="shared" si="30"/>
        <v>99</v>
      </c>
      <c r="BM34" s="261">
        <f t="shared" si="31"/>
        <v>0</v>
      </c>
      <c r="BN34" s="261">
        <f t="shared" si="32"/>
        <v>12</v>
      </c>
      <c r="BO34" s="284">
        <f t="shared" si="33"/>
        <v>99</v>
      </c>
      <c r="BP34" s="221"/>
    </row>
    <row r="35" spans="1:69" ht="13.8">
      <c r="A35" s="263">
        <v>31</v>
      </c>
      <c r="B35" s="503" t="s">
        <v>206</v>
      </c>
      <c r="C35" s="285" t="s">
        <v>294</v>
      </c>
      <c r="D35" s="512"/>
      <c r="E35" s="286">
        <f t="shared" si="26"/>
        <v>1000</v>
      </c>
      <c r="F35" s="293">
        <f t="shared" si="0"/>
        <v>0</v>
      </c>
      <c r="G35" s="269">
        <v>1000</v>
      </c>
      <c r="H35" s="268">
        <f t="shared" si="1"/>
        <v>0</v>
      </c>
      <c r="I35" s="269">
        <f t="shared" si="27"/>
        <v>-175.09999999999991</v>
      </c>
      <c r="J35" s="291">
        <v>33</v>
      </c>
      <c r="K35" s="271">
        <v>6</v>
      </c>
      <c r="L35" s="272">
        <v>10</v>
      </c>
      <c r="M35" s="290">
        <f t="shared" si="2"/>
        <v>1175.0999999999999</v>
      </c>
      <c r="N35" s="269">
        <f t="shared" si="28"/>
        <v>94</v>
      </c>
      <c r="O35" s="274">
        <f t="shared" si="29"/>
        <v>94</v>
      </c>
      <c r="P35" s="505">
        <v>15</v>
      </c>
      <c r="Q35" s="275">
        <v>0</v>
      </c>
      <c r="R35" s="506">
        <v>11</v>
      </c>
      <c r="S35" s="276">
        <v>0</v>
      </c>
      <c r="T35" s="507">
        <v>29</v>
      </c>
      <c r="U35" s="277">
        <v>0</v>
      </c>
      <c r="V35" s="506">
        <v>99</v>
      </c>
      <c r="W35" s="277">
        <v>2</v>
      </c>
      <c r="X35" s="507">
        <v>27</v>
      </c>
      <c r="Y35" s="277">
        <v>0</v>
      </c>
      <c r="Z35" s="507">
        <v>30</v>
      </c>
      <c r="AA35" s="277">
        <v>0</v>
      </c>
      <c r="AB35" s="507">
        <v>33</v>
      </c>
      <c r="AC35" s="276">
        <v>1</v>
      </c>
      <c r="AD35" s="510">
        <v>1</v>
      </c>
      <c r="AE35" s="275">
        <v>1</v>
      </c>
      <c r="AF35" s="508">
        <v>32</v>
      </c>
      <c r="AG35" s="276">
        <v>0</v>
      </c>
      <c r="AH35" s="506">
        <v>25</v>
      </c>
      <c r="AI35" s="277">
        <v>2</v>
      </c>
      <c r="AJ35" s="506">
        <v>28</v>
      </c>
      <c r="AK35" s="277">
        <v>0</v>
      </c>
      <c r="AL35" s="252"/>
      <c r="AM35" s="253">
        <f t="shared" si="25"/>
        <v>6</v>
      </c>
      <c r="AN35" s="252"/>
      <c r="AO35" s="278">
        <f t="shared" si="3"/>
        <v>1365</v>
      </c>
      <c r="AP35" s="261">
        <f t="shared" si="4"/>
        <v>1382</v>
      </c>
      <c r="AQ35" s="279">
        <f t="shared" si="5"/>
        <v>1000</v>
      </c>
      <c r="AR35" s="261">
        <f t="shared" si="6"/>
        <v>0</v>
      </c>
      <c r="AS35" s="279">
        <f t="shared" si="7"/>
        <v>1109</v>
      </c>
      <c r="AT35" s="279">
        <f t="shared" si="8"/>
        <v>1000</v>
      </c>
      <c r="AU35" s="279">
        <f t="shared" si="9"/>
        <v>1000</v>
      </c>
      <c r="AV35" s="279">
        <f t="shared" si="10"/>
        <v>1646</v>
      </c>
      <c r="AW35" s="261">
        <f t="shared" si="11"/>
        <v>1000</v>
      </c>
      <c r="AX35" s="279">
        <f t="shared" si="12"/>
        <v>1151</v>
      </c>
      <c r="AY35" s="279">
        <f t="shared" si="13"/>
        <v>1098</v>
      </c>
      <c r="AZ35" s="215"/>
      <c r="BA35" s="280">
        <f t="shared" si="14"/>
        <v>11</v>
      </c>
      <c r="BB35" s="281">
        <f t="shared" si="15"/>
        <v>12</v>
      </c>
      <c r="BC35" s="281">
        <f t="shared" si="16"/>
        <v>10</v>
      </c>
      <c r="BD35" s="282">
        <f t="shared" si="17"/>
        <v>0</v>
      </c>
      <c r="BE35" s="281">
        <f t="shared" si="18"/>
        <v>12</v>
      </c>
      <c r="BF35" s="281">
        <f t="shared" si="19"/>
        <v>6</v>
      </c>
      <c r="BG35" s="281">
        <f t="shared" si="20"/>
        <v>6</v>
      </c>
      <c r="BH35" s="281">
        <f t="shared" si="21"/>
        <v>11</v>
      </c>
      <c r="BI35" s="281">
        <f t="shared" si="22"/>
        <v>10</v>
      </c>
      <c r="BJ35" s="281">
        <f t="shared" si="23"/>
        <v>6</v>
      </c>
      <c r="BK35" s="281">
        <f t="shared" si="24"/>
        <v>10</v>
      </c>
      <c r="BL35" s="283">
        <f t="shared" si="30"/>
        <v>94</v>
      </c>
      <c r="BM35" s="261">
        <f t="shared" si="31"/>
        <v>0</v>
      </c>
      <c r="BN35" s="261">
        <f t="shared" si="32"/>
        <v>12</v>
      </c>
      <c r="BO35" s="284">
        <f t="shared" si="33"/>
        <v>94</v>
      </c>
      <c r="BP35" s="221"/>
    </row>
    <row r="36" spans="1:69" ht="13.8">
      <c r="A36" s="263">
        <v>32</v>
      </c>
      <c r="B36" s="503" t="s">
        <v>295</v>
      </c>
      <c r="C36" s="285" t="s">
        <v>274</v>
      </c>
      <c r="D36" s="512"/>
      <c r="E36" s="286">
        <f t="shared" si="26"/>
        <v>1023.88</v>
      </c>
      <c r="F36" s="295">
        <f t="shared" si="0"/>
        <v>23.880000000000017</v>
      </c>
      <c r="G36" s="269">
        <v>1000</v>
      </c>
      <c r="H36" s="268">
        <f t="shared" si="1"/>
        <v>5.2</v>
      </c>
      <c r="I36" s="269">
        <f t="shared" si="27"/>
        <v>-219.40000000000009</v>
      </c>
      <c r="J36" s="270">
        <v>26</v>
      </c>
      <c r="K36" s="271">
        <v>10</v>
      </c>
      <c r="L36" s="272">
        <v>10</v>
      </c>
      <c r="M36" s="290">
        <f t="shared" si="2"/>
        <v>1219.4000000000001</v>
      </c>
      <c r="N36" s="269">
        <f t="shared" si="28"/>
        <v>108</v>
      </c>
      <c r="O36" s="274">
        <f t="shared" si="29"/>
        <v>108</v>
      </c>
      <c r="P36" s="505">
        <v>16</v>
      </c>
      <c r="Q36" s="275">
        <v>1</v>
      </c>
      <c r="R36" s="506">
        <v>8</v>
      </c>
      <c r="S36" s="276">
        <v>2</v>
      </c>
      <c r="T36" s="507">
        <v>12</v>
      </c>
      <c r="U36" s="277">
        <v>0</v>
      </c>
      <c r="V36" s="506">
        <v>10</v>
      </c>
      <c r="W36" s="277">
        <v>0</v>
      </c>
      <c r="X36" s="507">
        <v>23</v>
      </c>
      <c r="Y36" s="277">
        <v>1</v>
      </c>
      <c r="Z36" s="507">
        <v>29</v>
      </c>
      <c r="AA36" s="277">
        <v>1</v>
      </c>
      <c r="AB36" s="507">
        <v>28</v>
      </c>
      <c r="AC36" s="276">
        <v>1</v>
      </c>
      <c r="AD36" s="510">
        <v>21</v>
      </c>
      <c r="AE36" s="275">
        <v>0</v>
      </c>
      <c r="AF36" s="508">
        <v>31</v>
      </c>
      <c r="AG36" s="276">
        <v>2</v>
      </c>
      <c r="AH36" s="506">
        <v>27</v>
      </c>
      <c r="AI36" s="277">
        <v>0</v>
      </c>
      <c r="AJ36" s="506">
        <v>99</v>
      </c>
      <c r="AK36" s="277">
        <v>2</v>
      </c>
      <c r="AL36" s="252"/>
      <c r="AM36" s="253">
        <f t="shared" si="25"/>
        <v>10</v>
      </c>
      <c r="AN36" s="252"/>
      <c r="AO36" s="278">
        <f t="shared" si="3"/>
        <v>1349</v>
      </c>
      <c r="AP36" s="261">
        <f t="shared" si="4"/>
        <v>1425</v>
      </c>
      <c r="AQ36" s="279">
        <f t="shared" si="5"/>
        <v>1375</v>
      </c>
      <c r="AR36" s="261">
        <f t="shared" si="6"/>
        <v>1414</v>
      </c>
      <c r="AS36" s="279">
        <f t="shared" si="7"/>
        <v>1185</v>
      </c>
      <c r="AT36" s="279">
        <f t="shared" si="8"/>
        <v>1000</v>
      </c>
      <c r="AU36" s="279">
        <f t="shared" si="9"/>
        <v>1098</v>
      </c>
      <c r="AV36" s="279">
        <f t="shared" si="10"/>
        <v>1239</v>
      </c>
      <c r="AW36" s="261">
        <f t="shared" si="11"/>
        <v>1000</v>
      </c>
      <c r="AX36" s="279">
        <f t="shared" si="12"/>
        <v>1109</v>
      </c>
      <c r="AY36" s="279">
        <f t="shared" si="13"/>
        <v>0</v>
      </c>
      <c r="AZ36" s="215"/>
      <c r="BA36" s="280">
        <f t="shared" si="14"/>
        <v>13</v>
      </c>
      <c r="BB36" s="281">
        <f t="shared" si="15"/>
        <v>11</v>
      </c>
      <c r="BC36" s="281">
        <f t="shared" si="16"/>
        <v>15</v>
      </c>
      <c r="BD36" s="282">
        <f t="shared" si="17"/>
        <v>9</v>
      </c>
      <c r="BE36" s="281">
        <f t="shared" si="18"/>
        <v>11</v>
      </c>
      <c r="BF36" s="281">
        <f t="shared" si="19"/>
        <v>10</v>
      </c>
      <c r="BG36" s="281">
        <f t="shared" si="20"/>
        <v>10</v>
      </c>
      <c r="BH36" s="281">
        <f t="shared" si="21"/>
        <v>11</v>
      </c>
      <c r="BI36" s="281">
        <f t="shared" si="22"/>
        <v>6</v>
      </c>
      <c r="BJ36" s="281">
        <f t="shared" si="23"/>
        <v>12</v>
      </c>
      <c r="BK36" s="281">
        <f t="shared" si="24"/>
        <v>0</v>
      </c>
      <c r="BL36" s="283">
        <f t="shared" si="30"/>
        <v>108</v>
      </c>
      <c r="BM36" s="261">
        <f t="shared" si="31"/>
        <v>0</v>
      </c>
      <c r="BN36" s="261">
        <f t="shared" si="32"/>
        <v>15</v>
      </c>
      <c r="BO36" s="284">
        <f t="shared" si="33"/>
        <v>108</v>
      </c>
      <c r="BP36" s="221"/>
    </row>
    <row r="37" spans="1:69" ht="13.8">
      <c r="A37" s="263">
        <v>33</v>
      </c>
      <c r="B37" s="503" t="s">
        <v>296</v>
      </c>
      <c r="C37" s="285" t="s">
        <v>271</v>
      </c>
      <c r="D37" s="512"/>
      <c r="E37" s="286">
        <f t="shared" si="26"/>
        <v>1000</v>
      </c>
      <c r="F37" s="266">
        <f>IF(L37=0,0,IF(G37+(IF(I37&gt;-150,(IF(I37&gt;=150,IF(K37&gt;=$AU$1,0,SUM(IF(MAX(P37:AK37)=99,K37-2,K37)-L37*2*(15+50)%)*10),SUM(IF(MAX(P37:AK37)=99,K37-2,K37)-L37*2*(I37/10+50)%)*10)),(IF(I37&lt;-150,IF((IF(MAX(P37:AK37)=99,K37-2,K37)-L37*2*(I37/10+50)%)*10&lt;1,0,(IF(MAX(P37:AK37)=99,K37-2,K37)-L37*2*(I37/10+50)%)*10))))),(IF(I37&gt;-150,(IF(I37&gt;150,IF(K37&gt;=$AU$1,0,SUM(IF(MAX(P37:AK37)=99,K37-2,K37)-L37*2*(15+50)%)*10),SUM(IF(MAX(P37:AK37)=99,K37-2,K37)-L37*2*(I37/10+50)%)*10)),(IF(I37&lt;-150,IF((IF(MAX(P37:AK37)=99,K37-2,K37)-L37*2*(I37/10+50)%)*10&lt;1,0,(IF(MAX(P37:AK37)=99,K37-2,K37)-L37*2*(I37/10+50)%)*10)))))))</f>
        <v>0</v>
      </c>
      <c r="G37" s="269">
        <v>1000</v>
      </c>
      <c r="H37" s="268">
        <f t="shared" si="1"/>
        <v>0</v>
      </c>
      <c r="I37" s="269">
        <f t="shared" si="27"/>
        <v>-180</v>
      </c>
      <c r="J37" s="287">
        <v>32</v>
      </c>
      <c r="K37" s="271">
        <v>6</v>
      </c>
      <c r="L37" s="272">
        <v>10</v>
      </c>
      <c r="M37" s="290">
        <f>IF(L37=0,0,SUM(AO37:AY37)/L37)</f>
        <v>1180</v>
      </c>
      <c r="N37" s="269">
        <f t="shared" si="28"/>
        <v>95</v>
      </c>
      <c r="O37" s="274">
        <f t="shared" si="29"/>
        <v>95</v>
      </c>
      <c r="P37" s="505">
        <v>99</v>
      </c>
      <c r="Q37" s="275">
        <v>2</v>
      </c>
      <c r="R37" s="506">
        <v>14</v>
      </c>
      <c r="S37" s="276">
        <v>1</v>
      </c>
      <c r="T37" s="507">
        <v>9</v>
      </c>
      <c r="U37" s="277">
        <v>0</v>
      </c>
      <c r="V37" s="506">
        <v>17</v>
      </c>
      <c r="W37" s="277">
        <v>0</v>
      </c>
      <c r="X37" s="507">
        <v>21</v>
      </c>
      <c r="Y37" s="277">
        <v>0</v>
      </c>
      <c r="Z37" s="507">
        <v>28</v>
      </c>
      <c r="AA37" s="277">
        <v>0</v>
      </c>
      <c r="AB37" s="507">
        <v>31</v>
      </c>
      <c r="AC37" s="276">
        <v>1</v>
      </c>
      <c r="AD37" s="510">
        <v>30</v>
      </c>
      <c r="AE37" s="275">
        <v>0</v>
      </c>
      <c r="AF37" s="508">
        <v>25</v>
      </c>
      <c r="AG37" s="276">
        <v>2</v>
      </c>
      <c r="AH37" s="506">
        <v>22</v>
      </c>
      <c r="AI37" s="277">
        <v>0</v>
      </c>
      <c r="AJ37" s="506">
        <v>29</v>
      </c>
      <c r="AK37" s="277">
        <v>0</v>
      </c>
      <c r="AL37" s="252"/>
      <c r="AM37" s="253">
        <f t="shared" si="25"/>
        <v>6</v>
      </c>
      <c r="AN37" s="252"/>
      <c r="AO37" s="278">
        <f t="shared" si="3"/>
        <v>0</v>
      </c>
      <c r="AP37" s="261">
        <f t="shared" si="4"/>
        <v>1370</v>
      </c>
      <c r="AQ37" s="279">
        <f t="shared" si="5"/>
        <v>1420</v>
      </c>
      <c r="AR37" s="261">
        <f t="shared" si="6"/>
        <v>1314</v>
      </c>
      <c r="AS37" s="279">
        <f t="shared" si="7"/>
        <v>1239</v>
      </c>
      <c r="AT37" s="279">
        <f t="shared" si="8"/>
        <v>1098</v>
      </c>
      <c r="AU37" s="279">
        <f t="shared" si="9"/>
        <v>1000</v>
      </c>
      <c r="AV37" s="279">
        <f t="shared" si="10"/>
        <v>1000</v>
      </c>
      <c r="AW37" s="261">
        <f t="shared" si="11"/>
        <v>1151</v>
      </c>
      <c r="AX37" s="279">
        <f t="shared" si="12"/>
        <v>1208</v>
      </c>
      <c r="AY37" s="279">
        <f t="shared" si="13"/>
        <v>1000</v>
      </c>
      <c r="AZ37" s="215"/>
      <c r="BA37" s="280">
        <f t="shared" si="14"/>
        <v>0</v>
      </c>
      <c r="BB37" s="281">
        <f t="shared" si="15"/>
        <v>12</v>
      </c>
      <c r="BC37" s="281">
        <f t="shared" si="16"/>
        <v>13</v>
      </c>
      <c r="BD37" s="282">
        <f t="shared" si="17"/>
        <v>11</v>
      </c>
      <c r="BE37" s="281">
        <f t="shared" si="18"/>
        <v>11</v>
      </c>
      <c r="BF37" s="281">
        <f t="shared" si="19"/>
        <v>10</v>
      </c>
      <c r="BG37" s="281">
        <f t="shared" si="20"/>
        <v>6</v>
      </c>
      <c r="BH37" s="281">
        <f t="shared" si="21"/>
        <v>6</v>
      </c>
      <c r="BI37" s="281">
        <f t="shared" si="22"/>
        <v>6</v>
      </c>
      <c r="BJ37" s="281">
        <f t="shared" si="23"/>
        <v>10</v>
      </c>
      <c r="BK37" s="281">
        <f t="shared" si="24"/>
        <v>10</v>
      </c>
      <c r="BL37" s="283">
        <f t="shared" si="30"/>
        <v>95</v>
      </c>
      <c r="BM37" s="261">
        <f t="shared" si="31"/>
        <v>0</v>
      </c>
      <c r="BN37" s="261">
        <f t="shared" si="32"/>
        <v>13</v>
      </c>
      <c r="BO37" s="284">
        <f t="shared" si="33"/>
        <v>95</v>
      </c>
      <c r="BP37" s="221"/>
    </row>
    <row r="38" spans="1:69" ht="26.4">
      <c r="A38" s="263">
        <v>34</v>
      </c>
      <c r="B38" s="503" t="s">
        <v>244</v>
      </c>
      <c r="C38" s="285" t="s">
        <v>245</v>
      </c>
      <c r="D38" s="512"/>
      <c r="E38" s="286" t="e">
        <f t="shared" si="26"/>
        <v>#VALUE!</v>
      </c>
      <c r="F38" s="266" t="e">
        <f>IF(L38=0,0,IF(G38+(IF(I38&gt;-150,(IF(I38&gt;=150,IF(K38&gt;=$AU$1,0,SUM(IF(MAX(P38:AK38)=99,K38-2,K38)-L38*2*(15+50)%)*10),SUM(IF(MAX(P38:AK38)=99,K38-2,K38)-L38*2*(I38/10+50)%)*10)),(IF(I38&lt;-150,IF((IF(MAX(P38:AK38)=99,K38-2,K38)-L38*2*(I38/10+50)%)*10&lt;1,0,(IF(MAX(P38:AK38)=99,K38-2,K38)-L38*2*(I38/10+50)%)*10))))),(IF(I38&gt;-150,(IF(I38&gt;150,IF(K38&gt;=$AU$1,0,SUM(IF(MAX(P38:AK38)=99,K38-2,K38)-L38*2*(15+50)%)*10),SUM(IF(MAX(P38:AK38)=99,K38-2,K38)-L38*2*(I38/10+50)%)*10)),(IF(I38&lt;-150,IF((IF(MAX(P38:AK38)=99,K38-2,K38)-L38*2*(I38/10+50)%)*10&lt;1,0,(IF(MAX(P38:AK38)=99,K38-2,K38)-L38*2*(I38/10+50)%)*10)))))))</f>
        <v>#VALUE!</v>
      </c>
      <c r="G38" s="269" t="s">
        <v>246</v>
      </c>
      <c r="H38" s="268">
        <f t="shared" si="1"/>
        <v>0</v>
      </c>
      <c r="I38" s="269" t="e">
        <f t="shared" si="27"/>
        <v>#VALUE!</v>
      </c>
      <c r="J38" s="291"/>
      <c r="K38" s="271">
        <v>0</v>
      </c>
      <c r="L38" s="272">
        <v>11</v>
      </c>
      <c r="M38" s="290">
        <f>IF(L38=0,0,SUM(AO38:AY38)/L38)</f>
        <v>1118.8181818181818</v>
      </c>
      <c r="N38" s="269">
        <f t="shared" si="28"/>
        <v>100</v>
      </c>
      <c r="O38" s="274">
        <f t="shared" si="29"/>
        <v>94</v>
      </c>
      <c r="P38" s="505">
        <v>33</v>
      </c>
      <c r="Q38" s="275">
        <v>0</v>
      </c>
      <c r="R38" s="506">
        <v>18</v>
      </c>
      <c r="S38" s="276">
        <v>0</v>
      </c>
      <c r="T38" s="507">
        <v>30</v>
      </c>
      <c r="U38" s="277">
        <v>0</v>
      </c>
      <c r="V38" s="506">
        <v>31</v>
      </c>
      <c r="W38" s="277">
        <v>0</v>
      </c>
      <c r="X38" s="507">
        <v>28</v>
      </c>
      <c r="Y38" s="277">
        <v>0</v>
      </c>
      <c r="Z38" s="507">
        <v>25</v>
      </c>
      <c r="AA38" s="277">
        <v>0</v>
      </c>
      <c r="AB38" s="507">
        <v>27</v>
      </c>
      <c r="AC38" s="276">
        <v>0</v>
      </c>
      <c r="AD38" s="510">
        <v>20</v>
      </c>
      <c r="AE38" s="275">
        <v>0</v>
      </c>
      <c r="AF38" s="508">
        <v>29</v>
      </c>
      <c r="AG38" s="276">
        <v>0</v>
      </c>
      <c r="AH38" s="506">
        <v>8</v>
      </c>
      <c r="AI38" s="277">
        <v>0</v>
      </c>
      <c r="AJ38" s="506">
        <v>32</v>
      </c>
      <c r="AK38" s="277">
        <v>0</v>
      </c>
      <c r="AL38" s="252"/>
      <c r="AM38" s="253">
        <f t="shared" si="25"/>
        <v>0</v>
      </c>
      <c r="AN38" s="252"/>
      <c r="AO38" s="278">
        <f t="shared" si="3"/>
        <v>1000</v>
      </c>
      <c r="AP38" s="261">
        <f t="shared" si="4"/>
        <v>1270</v>
      </c>
      <c r="AQ38" s="279">
        <f t="shared" si="5"/>
        <v>1000</v>
      </c>
      <c r="AR38" s="261">
        <f t="shared" si="6"/>
        <v>1000</v>
      </c>
      <c r="AS38" s="279">
        <f t="shared" si="7"/>
        <v>1098</v>
      </c>
      <c r="AT38" s="279">
        <f t="shared" si="8"/>
        <v>1151</v>
      </c>
      <c r="AU38" s="279">
        <f t="shared" si="9"/>
        <v>1109</v>
      </c>
      <c r="AV38" s="279">
        <f t="shared" si="10"/>
        <v>1254</v>
      </c>
      <c r="AW38" s="261">
        <f t="shared" si="11"/>
        <v>1000</v>
      </c>
      <c r="AX38" s="279">
        <f t="shared" si="12"/>
        <v>1425</v>
      </c>
      <c r="AY38" s="279">
        <f t="shared" si="13"/>
        <v>1000</v>
      </c>
      <c r="AZ38" s="215"/>
      <c r="BA38" s="280">
        <f t="shared" si="14"/>
        <v>6</v>
      </c>
      <c r="BB38" s="281">
        <f t="shared" si="15"/>
        <v>12</v>
      </c>
      <c r="BC38" s="281">
        <f t="shared" si="16"/>
        <v>6</v>
      </c>
      <c r="BD38" s="282">
        <f t="shared" si="17"/>
        <v>6</v>
      </c>
      <c r="BE38" s="281">
        <f t="shared" si="18"/>
        <v>10</v>
      </c>
      <c r="BF38" s="281">
        <f t="shared" si="19"/>
        <v>6</v>
      </c>
      <c r="BG38" s="281">
        <f t="shared" si="20"/>
        <v>12</v>
      </c>
      <c r="BH38" s="281">
        <f t="shared" si="21"/>
        <v>11</v>
      </c>
      <c r="BI38" s="281">
        <f t="shared" si="22"/>
        <v>10</v>
      </c>
      <c r="BJ38" s="281">
        <f t="shared" si="23"/>
        <v>11</v>
      </c>
      <c r="BK38" s="281">
        <f t="shared" si="24"/>
        <v>10</v>
      </c>
      <c r="BL38" s="283">
        <f t="shared" si="30"/>
        <v>100</v>
      </c>
      <c r="BM38" s="261">
        <f t="shared" si="31"/>
        <v>6</v>
      </c>
      <c r="BN38" s="261">
        <f t="shared" si="32"/>
        <v>12</v>
      </c>
      <c r="BO38" s="284">
        <f t="shared" si="33"/>
        <v>94</v>
      </c>
      <c r="BP38" s="221"/>
    </row>
    <row r="39" spans="1:69" ht="13.8">
      <c r="A39" s="297">
        <v>99</v>
      </c>
      <c r="B39" s="513"/>
      <c r="C39" s="298"/>
      <c r="D39" s="514"/>
      <c r="E39" s="299"/>
      <c r="F39" s="300"/>
      <c r="G39" s="301">
        <v>0</v>
      </c>
      <c r="H39" s="302"/>
      <c r="I39" s="303"/>
      <c r="J39" s="304"/>
      <c r="K39" s="305"/>
      <c r="L39" s="306"/>
      <c r="M39" s="307"/>
      <c r="N39" s="303"/>
      <c r="O39" s="303"/>
      <c r="P39" s="515"/>
      <c r="Q39" s="308"/>
      <c r="R39" s="515"/>
      <c r="S39" s="308"/>
      <c r="T39" s="515"/>
      <c r="U39" s="308"/>
      <c r="V39" s="515"/>
      <c r="W39" s="308"/>
      <c r="X39" s="515"/>
      <c r="Y39" s="308"/>
      <c r="Z39" s="515"/>
      <c r="AA39" s="308"/>
      <c r="AB39" s="515"/>
      <c r="AC39" s="308"/>
      <c r="AD39" s="515"/>
      <c r="AE39" s="308"/>
      <c r="AF39" s="515"/>
      <c r="AG39" s="308"/>
      <c r="AH39" s="515"/>
      <c r="AI39" s="308"/>
      <c r="AJ39" s="515"/>
      <c r="AK39" s="308"/>
      <c r="AL39" s="252"/>
      <c r="AM39" s="253">
        <f t="shared" si="25"/>
        <v>0</v>
      </c>
      <c r="AN39" s="252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215"/>
      <c r="BA39" s="310"/>
      <c r="BB39" s="310"/>
      <c r="BC39" s="310"/>
      <c r="BD39" s="310"/>
      <c r="BE39" s="310"/>
      <c r="BF39" s="310"/>
      <c r="BG39" s="310"/>
      <c r="BH39" s="310"/>
      <c r="BI39" s="310"/>
      <c r="BJ39" s="310"/>
      <c r="BK39" s="310"/>
      <c r="BL39" s="311"/>
      <c r="BM39" s="261">
        <f>IF($AX$1&gt;8,(IF($AX$1=9,MIN(BA39:BI39),IF($AX$1=10,MIN(BA39:BJ39),IF($AX$1=11,MIN(BA39:BK39),IF($AX$1=12,MIN(BA39:BK39),IF($AX$1=13,MIN(BA39:BK39))))))),(IF($AX$1=4,MIN(BA39:BD39),IF($AX$1=5,MIN(BA39:BE39),IF($AX$1=6,MIN(BA39:BF39),IF($AX$1=7,MIN(BA39:BG39),IF($AX$1=8,MIN(BA39:BH39))))))))</f>
        <v>0</v>
      </c>
      <c r="BN39" s="312"/>
      <c r="BO39" s="311"/>
      <c r="BP39" s="221"/>
    </row>
    <row r="40" spans="1:69" ht="13.8">
      <c r="A40" s="313">
        <f>IF(B5=0,0,COUNTA(A5:A38)+1)</f>
        <v>35</v>
      </c>
      <c r="B40" s="220"/>
      <c r="C40" s="314"/>
      <c r="D40" s="516"/>
      <c r="E40" s="315"/>
      <c r="F40" s="316"/>
      <c r="G40" s="317"/>
      <c r="H40" s="302"/>
      <c r="I40" s="317"/>
      <c r="J40" s="304"/>
      <c r="K40" s="305"/>
      <c r="L40" s="306"/>
      <c r="M40" s="307"/>
      <c r="N40" s="303"/>
      <c r="O40" s="303"/>
      <c r="P40" s="515"/>
      <c r="Q40" s="308"/>
      <c r="R40" s="515"/>
      <c r="S40" s="308"/>
      <c r="T40" s="318"/>
      <c r="U40" s="308"/>
      <c r="V40" s="318"/>
      <c r="W40" s="308"/>
      <c r="X40" s="318"/>
      <c r="Y40" s="308"/>
      <c r="Z40" s="318"/>
      <c r="AA40" s="308"/>
      <c r="AB40" s="318"/>
      <c r="AC40" s="308"/>
      <c r="AD40" s="515"/>
      <c r="AE40" s="308"/>
      <c r="AF40" s="318"/>
      <c r="AG40" s="308"/>
      <c r="AH40" s="318"/>
      <c r="AI40" s="308"/>
      <c r="AJ40" s="515"/>
      <c r="AK40" s="308"/>
      <c r="AL40" s="252"/>
      <c r="AM40" s="253">
        <f t="shared" si="25"/>
        <v>0</v>
      </c>
      <c r="AN40" s="252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215"/>
      <c r="BA40" s="310"/>
      <c r="BB40" s="310"/>
      <c r="BC40" s="310"/>
      <c r="BD40" s="310"/>
      <c r="BE40" s="310"/>
      <c r="BF40" s="310"/>
      <c r="BG40" s="310"/>
      <c r="BH40" s="310"/>
      <c r="BI40" s="310"/>
      <c r="BJ40" s="310"/>
      <c r="BK40" s="310"/>
      <c r="BL40" s="311"/>
      <c r="BM40" s="261">
        <f>IF($AX$1&gt;8,(IF($AX$1=9,MIN(BA40:BI40),IF($AX$1=10,MIN(BA40:BJ40),IF($AX$1=11,MIN(BA40:BK40),IF($AX$1=12,MIN(BA40:BK40),IF($AX$1=13,MIN(BA40:BK40))))))),(IF($AX$1=4,MIN(BA40:BD40),IF($AX$1=5,MIN(BA40:BE40),IF($AX$1=6,MIN(BA40:BF40),IF($AX$1=7,MIN(BA40:BG40),IF($AX$1=8,MIN(BA40:BH40))))))))</f>
        <v>0</v>
      </c>
      <c r="BN40" s="312"/>
      <c r="BO40" s="311"/>
      <c r="BP40" s="221"/>
    </row>
    <row r="41" spans="1:69">
      <c r="A41" s="319">
        <f>IF(B5=0,0,COUNTA(A5:A38))</f>
        <v>34</v>
      </c>
      <c r="B41" s="320"/>
      <c r="C41" s="321"/>
      <c r="D41" s="321"/>
      <c r="E41" s="321"/>
      <c r="F41" s="322"/>
      <c r="G41" s="323"/>
      <c r="H41" s="324"/>
      <c r="I41" s="324"/>
      <c r="J41" s="324"/>
      <c r="K41" s="305"/>
      <c r="L41" s="324"/>
      <c r="M41" s="324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12"/>
      <c r="AP41" s="325"/>
      <c r="AQ41" s="325"/>
      <c r="AR41" s="312"/>
      <c r="AS41" s="312"/>
      <c r="AT41" s="312"/>
      <c r="AU41" s="312"/>
      <c r="AV41" s="312"/>
      <c r="AW41" s="312"/>
      <c r="AX41" s="312"/>
      <c r="AY41" s="325"/>
      <c r="AZ41" s="215"/>
      <c r="BA41" s="215"/>
      <c r="BB41" s="215"/>
      <c r="BC41" s="220"/>
      <c r="BD41" s="220"/>
      <c r="BE41" s="325"/>
      <c r="BF41" s="310"/>
      <c r="BG41" s="325"/>
      <c r="BH41" s="325"/>
      <c r="BI41" s="325"/>
      <c r="BJ41" s="325"/>
      <c r="BK41" s="325"/>
      <c r="BL41" s="325"/>
      <c r="BM41" s="312"/>
      <c r="BN41" s="325"/>
      <c r="BO41" s="220"/>
      <c r="BP41" s="221"/>
    </row>
    <row r="42" spans="1:69" s="327" customFormat="1" ht="15.6">
      <c r="A42" s="620" t="s">
        <v>253</v>
      </c>
      <c r="B42" s="620"/>
      <c r="C42" s="612" t="s">
        <v>297</v>
      </c>
      <c r="D42" s="612"/>
      <c r="E42" s="612"/>
      <c r="F42" s="612"/>
      <c r="G42" s="612"/>
      <c r="H42" s="612"/>
      <c r="I42" s="612"/>
      <c r="J42" s="612"/>
      <c r="K42" s="612"/>
      <c r="L42" s="612"/>
      <c r="M42" s="611" t="s">
        <v>182</v>
      </c>
      <c r="N42" s="611"/>
      <c r="O42" s="611"/>
      <c r="P42" s="611"/>
      <c r="Q42" s="611"/>
      <c r="R42" s="612" t="s">
        <v>183</v>
      </c>
      <c r="S42" s="612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418"/>
      <c r="AG42" s="418"/>
      <c r="AH42" s="418"/>
      <c r="AI42" s="418"/>
      <c r="AJ42" s="418"/>
      <c r="AK42" s="418"/>
      <c r="AL42" s="418"/>
      <c r="AM42" s="419"/>
      <c r="AN42" s="419"/>
      <c r="AO42" s="419"/>
      <c r="AP42" s="328"/>
      <c r="AQ42" s="328"/>
      <c r="AR42" s="328"/>
      <c r="AS42" s="411"/>
      <c r="AT42" s="411"/>
      <c r="AU42" s="411"/>
      <c r="AV42" s="411"/>
      <c r="AW42" s="411"/>
      <c r="AX42" s="411"/>
      <c r="AY42" s="411"/>
      <c r="AZ42" s="328"/>
      <c r="BA42" s="328"/>
      <c r="BB42" s="328"/>
      <c r="BC42" s="328"/>
      <c r="BD42" s="328"/>
      <c r="BE42" s="328"/>
      <c r="BF42" s="328"/>
      <c r="BG42" s="328"/>
      <c r="BH42" s="328"/>
      <c r="BI42" s="328"/>
      <c r="BJ42" s="328"/>
      <c r="BK42" s="328"/>
      <c r="BL42" s="328"/>
      <c r="BM42" s="328"/>
      <c r="BN42" s="328"/>
      <c r="BO42" s="328"/>
      <c r="BP42" s="328"/>
      <c r="BQ42" s="332"/>
    </row>
    <row r="43" spans="1:69" ht="15" hidden="1" customHeight="1">
      <c r="A43" s="518"/>
      <c r="B43" s="519"/>
      <c r="C43" s="321"/>
      <c r="D43" s="321"/>
      <c r="E43" s="321"/>
      <c r="F43" s="215"/>
      <c r="G43" s="323"/>
      <c r="H43" s="324"/>
      <c r="I43" s="324"/>
      <c r="J43" s="324"/>
      <c r="K43" s="324"/>
      <c r="L43" s="324"/>
      <c r="M43" s="324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220"/>
      <c r="AP43" s="220"/>
      <c r="AQ43" s="220"/>
      <c r="AR43" s="312"/>
      <c r="AS43" s="312"/>
      <c r="AT43" s="312"/>
      <c r="AU43" s="312"/>
      <c r="AV43" s="312"/>
      <c r="AW43" s="312"/>
      <c r="AX43" s="312"/>
      <c r="AY43" s="220"/>
      <c r="AZ43" s="215"/>
      <c r="BA43" s="215"/>
      <c r="BB43" s="215"/>
      <c r="BC43" s="220"/>
      <c r="BD43" s="220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220"/>
      <c r="BP43" s="221"/>
    </row>
    <row r="44" spans="1:69" ht="15" hidden="1" customHeight="1">
      <c r="A44" s="620" t="s">
        <v>180</v>
      </c>
      <c r="B44" s="620"/>
      <c r="C44" s="612" t="s">
        <v>297</v>
      </c>
      <c r="D44" s="612"/>
      <c r="E44" s="612"/>
      <c r="F44" s="612"/>
      <c r="G44" s="612"/>
      <c r="H44" s="612"/>
      <c r="I44" s="612"/>
      <c r="J44" s="612"/>
      <c r="K44" s="612"/>
      <c r="L44" s="611" t="s">
        <v>182</v>
      </c>
      <c r="M44" s="611"/>
      <c r="N44" s="611"/>
      <c r="O44" s="611"/>
      <c r="P44" s="611"/>
      <c r="Q44" s="612"/>
      <c r="R44" s="612"/>
      <c r="S44" s="612"/>
      <c r="T44" s="612"/>
      <c r="U44" s="612"/>
      <c r="V44" s="612"/>
      <c r="W44" s="612"/>
      <c r="X44" s="612"/>
      <c r="Y44" s="612"/>
      <c r="Z44" s="612"/>
      <c r="AA44" s="612"/>
      <c r="AB44" s="612"/>
      <c r="AC44" s="612"/>
      <c r="AD44" s="612"/>
      <c r="AE44" s="418"/>
      <c r="AF44" s="418"/>
      <c r="AG44" s="418"/>
      <c r="AH44" s="418"/>
      <c r="AI44" s="418"/>
      <c r="AJ44" s="418"/>
      <c r="AK44" s="418"/>
      <c r="AL44" s="419"/>
      <c r="AM44" s="419"/>
      <c r="AN44" s="419"/>
      <c r="AO44" s="215"/>
      <c r="AP44" s="215"/>
      <c r="AQ44" s="215"/>
      <c r="AR44" s="520"/>
      <c r="AS44" s="520"/>
      <c r="AT44" s="520"/>
      <c r="AU44" s="520"/>
      <c r="AV44" s="520"/>
      <c r="AW44" s="520"/>
      <c r="AX44" s="520"/>
      <c r="AY44" s="215"/>
      <c r="AZ44" s="215"/>
      <c r="BA44" s="215"/>
      <c r="BB44" s="215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1"/>
    </row>
    <row r="45" spans="1:69">
      <c r="A45" s="215"/>
      <c r="B45" s="215"/>
      <c r="C45" s="215"/>
      <c r="D45" s="215"/>
      <c r="E45" s="622"/>
      <c r="F45" s="622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1"/>
    </row>
    <row r="46" spans="1:69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1"/>
    </row>
    <row r="47" spans="1:69">
      <c r="A47" s="215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6"/>
    </row>
    <row r="48" spans="1:69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6"/>
    </row>
    <row r="49" spans="1:68">
      <c r="A49" s="215"/>
      <c r="B49" s="215"/>
      <c r="C49" s="520"/>
      <c r="D49" s="215"/>
      <c r="E49" s="215"/>
      <c r="F49" s="215"/>
      <c r="G49" s="215"/>
      <c r="H49" s="215"/>
      <c r="I49" s="215"/>
      <c r="J49" s="215"/>
      <c r="K49" s="215"/>
      <c r="L49" s="215"/>
      <c r="M49" s="520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6"/>
    </row>
    <row r="50" spans="1:68">
      <c r="A50" s="215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6"/>
    </row>
    <row r="51" spans="1:68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  <row r="52" spans="1:68">
      <c r="A52" s="215"/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</row>
    <row r="53" spans="1:68">
      <c r="A53" s="215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</row>
    <row r="54" spans="1:68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</row>
    <row r="55" spans="1:68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</row>
    <row r="56" spans="1:68">
      <c r="A56" s="215"/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</row>
    <row r="57" spans="1:68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</row>
    <row r="58" spans="1:68">
      <c r="A58" s="215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</row>
    <row r="59" spans="1:68">
      <c r="A59" s="215"/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68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</row>
    <row r="61" spans="1:68">
      <c r="A61" s="215"/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</row>
    <row r="62" spans="1:68">
      <c r="A62" s="215"/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</row>
    <row r="63" spans="1:68">
      <c r="A63" s="215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</row>
    <row r="64" spans="1:68">
      <c r="A64" s="215"/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</row>
    <row r="65" spans="1:39">
      <c r="A65" s="215"/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</row>
    <row r="66" spans="1:39">
      <c r="A66" s="215"/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</row>
    <row r="67" spans="1:39">
      <c r="A67" s="215"/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</row>
    <row r="68" spans="1:39">
      <c r="A68" s="215"/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</row>
    <row r="69" spans="1:39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</row>
    <row r="70" spans="1:39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</row>
    <row r="71" spans="1:39">
      <c r="A71" s="215"/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</row>
    <row r="72" spans="1:39">
      <c r="A72" s="215"/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</row>
    <row r="73" spans="1:39">
      <c r="A73" s="215"/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</row>
    <row r="74" spans="1:39">
      <c r="A74" s="215"/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</row>
    <row r="75" spans="1:39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</row>
    <row r="76" spans="1:39">
      <c r="A76" s="215"/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</row>
    <row r="77" spans="1:39">
      <c r="A77" s="215"/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</row>
    <row r="78" spans="1:39">
      <c r="A78" s="215"/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</row>
    <row r="79" spans="1:39">
      <c r="A79" s="215"/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</row>
    <row r="80" spans="1:39">
      <c r="A80" s="215"/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</row>
    <row r="81" spans="1:39">
      <c r="A81" s="215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</row>
    <row r="82" spans="1:39">
      <c r="A82" s="215"/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</row>
    <row r="83" spans="1:39">
      <c r="A83" s="215"/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</row>
    <row r="84" spans="1:39">
      <c r="A84" s="215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</row>
    <row r="85" spans="1:39">
      <c r="A85" s="215"/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</row>
    <row r="86" spans="1:39">
      <c r="A86" s="215"/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</row>
    <row r="87" spans="1:39">
      <c r="A87" s="215"/>
      <c r="B87" s="215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</row>
    <row r="88" spans="1:39">
      <c r="A88" s="215"/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</row>
    <row r="89" spans="1:39">
      <c r="A89" s="215"/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</row>
    <row r="90" spans="1:39">
      <c r="A90" s="215"/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</row>
  </sheetData>
  <protectedRanges>
    <protectedRange sqref="L5:L39" name="Diapazons4"/>
    <protectedRange sqref="P5:AK39" name="Diapazons2"/>
    <protectedRange sqref="A1 A3 L39 B39:D39 A41 K39:K41 G5:G39 A5:D38 K5:L38" name="Diapazons1"/>
    <protectedRange sqref="Q3 C44 Q44 J5:J40" name="Diapazons3_2"/>
    <protectedRange sqref="C42 R42" name="Diapazons3_1"/>
  </protectedRanges>
  <mergeCells count="30">
    <mergeCell ref="E45:F45"/>
    <mergeCell ref="A42:B42"/>
    <mergeCell ref="C42:L42"/>
    <mergeCell ref="M42:Q42"/>
    <mergeCell ref="R42:AE42"/>
    <mergeCell ref="A1:AG2"/>
    <mergeCell ref="AO1:AP1"/>
    <mergeCell ref="AR1:AT1"/>
    <mergeCell ref="AV1:AW1"/>
    <mergeCell ref="D3:G3"/>
    <mergeCell ref="M3:P3"/>
    <mergeCell ref="Q3:AK3"/>
    <mergeCell ref="AO3:AY3"/>
    <mergeCell ref="A44:B44"/>
    <mergeCell ref="C44:K44"/>
    <mergeCell ref="L44:P44"/>
    <mergeCell ref="Q44:AD4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BA3:BO3"/>
    <mergeCell ref="A3:B3"/>
    <mergeCell ref="AH4:AI4"/>
    <mergeCell ref="AJ4:AK4"/>
  </mergeCells>
  <conditionalFormatting sqref="I43:I44">
    <cfRule type="cellIs" dxfId="4977" priority="228" stopIfTrue="1" operator="equal">
      <formula>1</formula>
    </cfRule>
    <cfRule type="cellIs" dxfId="4976" priority="229" stopIfTrue="1" operator="equal">
      <formula>2</formula>
    </cfRule>
    <cfRule type="cellIs" dxfId="4975" priority="230" stopIfTrue="1" operator="equal">
      <formula>3</formula>
    </cfRule>
  </conditionalFormatting>
  <conditionalFormatting sqref="I43:I44 I6">
    <cfRule type="expression" dxfId="4974" priority="227" stopIfTrue="1">
      <formula>$I$6=0</formula>
    </cfRule>
  </conditionalFormatting>
  <conditionalFormatting sqref="D5:D42">
    <cfRule type="expression" dxfId="4973" priority="226" stopIfTrue="1">
      <formula>A5=0</formula>
    </cfRule>
  </conditionalFormatting>
  <conditionalFormatting sqref="E5:E42">
    <cfRule type="expression" dxfId="4972" priority="225" stopIfTrue="1">
      <formula>A5=0</formula>
    </cfRule>
  </conditionalFormatting>
  <conditionalFormatting sqref="G5:G42">
    <cfRule type="expression" dxfId="4971" priority="224" stopIfTrue="1">
      <formula>A5=0</formula>
    </cfRule>
  </conditionalFormatting>
  <conditionalFormatting sqref="O5:O42">
    <cfRule type="expression" dxfId="4970" priority="222" stopIfTrue="1">
      <formula>A5=0</formula>
    </cfRule>
    <cfRule type="expression" dxfId="4969" priority="223" stopIfTrue="1">
      <formula>O5=99</formula>
    </cfRule>
  </conditionalFormatting>
  <conditionalFormatting sqref="L5:L42">
    <cfRule type="expression" dxfId="4968" priority="221" stopIfTrue="1">
      <formula>A5=0</formula>
    </cfRule>
  </conditionalFormatting>
  <conditionalFormatting sqref="M5:M42">
    <cfRule type="expression" dxfId="4967" priority="220" stopIfTrue="1">
      <formula>A5=0</formula>
    </cfRule>
  </conditionalFormatting>
  <conditionalFormatting sqref="N5:N42">
    <cfRule type="expression" dxfId="4966" priority="219" stopIfTrue="1">
      <formula>A5=0</formula>
    </cfRule>
  </conditionalFormatting>
  <conditionalFormatting sqref="P5:P42">
    <cfRule type="expression" dxfId="4965" priority="218" stopIfTrue="1">
      <formula>A5=0</formula>
    </cfRule>
  </conditionalFormatting>
  <conditionalFormatting sqref="R5:R42">
    <cfRule type="expression" dxfId="4964" priority="217" stopIfTrue="1">
      <formula>A5=0</formula>
    </cfRule>
  </conditionalFormatting>
  <conditionalFormatting sqref="T5:T42">
    <cfRule type="expression" dxfId="4963" priority="216" stopIfTrue="1">
      <formula>A5=0</formula>
    </cfRule>
  </conditionalFormatting>
  <conditionalFormatting sqref="V5:V42">
    <cfRule type="expression" dxfId="4962" priority="215" stopIfTrue="1">
      <formula>A5=0</formula>
    </cfRule>
  </conditionalFormatting>
  <conditionalFormatting sqref="X5:X42">
    <cfRule type="expression" dxfId="4961" priority="214" stopIfTrue="1">
      <formula>A5=0</formula>
    </cfRule>
  </conditionalFormatting>
  <conditionalFormatting sqref="Z5:Z42">
    <cfRule type="expression" dxfId="4960" priority="213" stopIfTrue="1">
      <formula>A5=0</formula>
    </cfRule>
  </conditionalFormatting>
  <conditionalFormatting sqref="B5:B42">
    <cfRule type="expression" dxfId="4959" priority="210" stopIfTrue="1">
      <formula>I5=1</formula>
    </cfRule>
    <cfRule type="expression" dxfId="4958" priority="211" stopIfTrue="1">
      <formula>I5=2</formula>
    </cfRule>
    <cfRule type="expression" dxfId="4957" priority="212" stopIfTrue="1">
      <formula>I5=3</formula>
    </cfRule>
  </conditionalFormatting>
  <conditionalFormatting sqref="AB5:AB42">
    <cfRule type="expression" dxfId="4956" priority="209" stopIfTrue="1">
      <formula>A5=0</formula>
    </cfRule>
  </conditionalFormatting>
  <conditionalFormatting sqref="AD5:AD42">
    <cfRule type="expression" dxfId="4955" priority="208" stopIfTrue="1">
      <formula>A5=0</formula>
    </cfRule>
  </conditionalFormatting>
  <conditionalFormatting sqref="AF5:AF42">
    <cfRule type="expression" dxfId="4954" priority="207" stopIfTrue="1">
      <formula>A5=0</formula>
    </cfRule>
  </conditionalFormatting>
  <conditionalFormatting sqref="AH5:AH42">
    <cfRule type="expression" dxfId="4953" priority="206" stopIfTrue="1">
      <formula>A5=0</formula>
    </cfRule>
  </conditionalFormatting>
  <conditionalFormatting sqref="AJ5:AJ42">
    <cfRule type="expression" dxfId="4952" priority="205" stopIfTrue="1">
      <formula>A5=0</formula>
    </cfRule>
  </conditionalFormatting>
  <conditionalFormatting sqref="H5:H42">
    <cfRule type="expression" dxfId="4951" priority="202" stopIfTrue="1">
      <formula>A5=0</formula>
    </cfRule>
    <cfRule type="expression" dxfId="4950" priority="203" stopIfTrue="1">
      <formula>H5&gt;150</formula>
    </cfRule>
    <cfRule type="expression" dxfId="4949" priority="204" stopIfTrue="1">
      <formula>H5&lt;-150</formula>
    </cfRule>
  </conditionalFormatting>
  <conditionalFormatting sqref="Q5:Q42">
    <cfRule type="expression" dxfId="4948" priority="200" stopIfTrue="1">
      <formula>A5=0</formula>
    </cfRule>
    <cfRule type="expression" dxfId="4947" priority="201" stopIfTrue="1">
      <formula>Q5=99</formula>
    </cfRule>
  </conditionalFormatting>
  <conditionalFormatting sqref="S5:S42">
    <cfRule type="expression" dxfId="4946" priority="198" stopIfTrue="1">
      <formula>A5=0</formula>
    </cfRule>
    <cfRule type="expression" dxfId="4945" priority="199" stopIfTrue="1">
      <formula>S5=99</formula>
    </cfRule>
  </conditionalFormatting>
  <conditionalFormatting sqref="U5:U42">
    <cfRule type="expression" dxfId="4944" priority="196" stopIfTrue="1">
      <formula>A5=0</formula>
    </cfRule>
    <cfRule type="expression" dxfId="4943" priority="197" stopIfTrue="1">
      <formula>U5=99</formula>
    </cfRule>
  </conditionalFormatting>
  <conditionalFormatting sqref="W5:W42">
    <cfRule type="expression" dxfId="4942" priority="194" stopIfTrue="1">
      <formula>A5=0</formula>
    </cfRule>
    <cfRule type="expression" dxfId="4941" priority="195" stopIfTrue="1">
      <formula>W5=99</formula>
    </cfRule>
  </conditionalFormatting>
  <conditionalFormatting sqref="Y5:Y42">
    <cfRule type="expression" dxfId="4940" priority="192" stopIfTrue="1">
      <formula>A5=0</formula>
    </cfRule>
    <cfRule type="expression" dxfId="4939" priority="193" stopIfTrue="1">
      <formula>Y5=99</formula>
    </cfRule>
  </conditionalFormatting>
  <conditionalFormatting sqref="AA5:AA42">
    <cfRule type="expression" dxfId="4938" priority="190" stopIfTrue="1">
      <formula>A5=0</formula>
    </cfRule>
    <cfRule type="expression" dxfId="4937" priority="191" stopIfTrue="1">
      <formula>AA5=99</formula>
    </cfRule>
  </conditionalFormatting>
  <conditionalFormatting sqref="AC5:AC42">
    <cfRule type="expression" dxfId="4936" priority="188" stopIfTrue="1">
      <formula>A5=0</formula>
    </cfRule>
    <cfRule type="expression" dxfId="4935" priority="189" stopIfTrue="1">
      <formula>AC5=99</formula>
    </cfRule>
  </conditionalFormatting>
  <conditionalFormatting sqref="AE5:AE42">
    <cfRule type="expression" dxfId="4934" priority="186" stopIfTrue="1">
      <formula>A5=0</formula>
    </cfRule>
    <cfRule type="expression" dxfId="4933" priority="187" stopIfTrue="1">
      <formula>AE5=99</formula>
    </cfRule>
  </conditionalFormatting>
  <conditionalFormatting sqref="AG5:AG42">
    <cfRule type="expression" dxfId="4932" priority="184" stopIfTrue="1">
      <formula>A5=0</formula>
    </cfRule>
    <cfRule type="expression" dxfId="4931" priority="185" stopIfTrue="1">
      <formula>AG5=99</formula>
    </cfRule>
  </conditionalFormatting>
  <conditionalFormatting sqref="AI5:AI42">
    <cfRule type="expression" dxfId="4930" priority="182" stopIfTrue="1">
      <formula>A5=0</formula>
    </cfRule>
    <cfRule type="expression" dxfId="4929" priority="183" stopIfTrue="1">
      <formula>AI5=99</formula>
    </cfRule>
  </conditionalFormatting>
  <conditionalFormatting sqref="AN5:AN42">
    <cfRule type="expression" dxfId="4928" priority="181" stopIfTrue="1">
      <formula>A5=0</formula>
    </cfRule>
  </conditionalFormatting>
  <conditionalFormatting sqref="AO5:AO42">
    <cfRule type="expression" dxfId="4927" priority="180" stopIfTrue="1">
      <formula>A5=0</formula>
    </cfRule>
  </conditionalFormatting>
  <conditionalFormatting sqref="AP5:AP42">
    <cfRule type="expression" dxfId="4926" priority="179" stopIfTrue="1">
      <formula>A5=0</formula>
    </cfRule>
  </conditionalFormatting>
  <conditionalFormatting sqref="AQ5:AQ42">
    <cfRule type="expression" dxfId="4925" priority="178" stopIfTrue="1">
      <formula>A5=0</formula>
    </cfRule>
  </conditionalFormatting>
  <conditionalFormatting sqref="AR5:AR42">
    <cfRule type="expression" dxfId="4924" priority="177" stopIfTrue="1">
      <formula>A5=0</formula>
    </cfRule>
  </conditionalFormatting>
  <conditionalFormatting sqref="AS5:AS42">
    <cfRule type="expression" dxfId="4923" priority="176" stopIfTrue="1">
      <formula>A5=0</formula>
    </cfRule>
  </conditionalFormatting>
  <conditionalFormatting sqref="AT5:AT42">
    <cfRule type="expression" dxfId="4922" priority="175" stopIfTrue="1">
      <formula>A5=0</formula>
    </cfRule>
  </conditionalFormatting>
  <conditionalFormatting sqref="AU5:AU42">
    <cfRule type="expression" dxfId="4921" priority="174" stopIfTrue="1">
      <formula>A5=0</formula>
    </cfRule>
  </conditionalFormatting>
  <conditionalFormatting sqref="AV5:AV42">
    <cfRule type="expression" dxfId="4920" priority="173" stopIfTrue="1">
      <formula>A5=0</formula>
    </cfRule>
  </conditionalFormatting>
  <conditionalFormatting sqref="AW5:AW42">
    <cfRule type="expression" dxfId="4919" priority="172" stopIfTrue="1">
      <formula>A5=0</formula>
    </cfRule>
  </conditionalFormatting>
  <conditionalFormatting sqref="AX5:AX42">
    <cfRule type="expression" dxfId="4918" priority="171" stopIfTrue="1">
      <formula>A5=0</formula>
    </cfRule>
  </conditionalFormatting>
  <conditionalFormatting sqref="AZ5:AZ42">
    <cfRule type="expression" dxfId="4917" priority="170" stopIfTrue="1">
      <formula>A5=0</formula>
    </cfRule>
  </conditionalFormatting>
  <conditionalFormatting sqref="BA5:BA42">
    <cfRule type="expression" dxfId="4916" priority="169" stopIfTrue="1">
      <formula>A5=0</formula>
    </cfRule>
  </conditionalFormatting>
  <conditionalFormatting sqref="BB5:BB42">
    <cfRule type="expression" dxfId="4915" priority="168" stopIfTrue="1">
      <formula>A5=0</formula>
    </cfRule>
  </conditionalFormatting>
  <conditionalFormatting sqref="BC5:BC42">
    <cfRule type="expression" dxfId="4914" priority="167" stopIfTrue="1">
      <formula>A5=0</formula>
    </cfRule>
  </conditionalFormatting>
  <conditionalFormatting sqref="BD5:BD42">
    <cfRule type="expression" dxfId="4913" priority="166" stopIfTrue="1">
      <formula>A5=0</formula>
    </cfRule>
  </conditionalFormatting>
  <conditionalFormatting sqref="BE5:BE42">
    <cfRule type="expression" dxfId="4912" priority="165" stopIfTrue="1">
      <formula>A5=0</formula>
    </cfRule>
  </conditionalFormatting>
  <conditionalFormatting sqref="BF5:BF42">
    <cfRule type="expression" dxfId="4911" priority="164" stopIfTrue="1">
      <formula>A5=0</formula>
    </cfRule>
  </conditionalFormatting>
  <conditionalFormatting sqref="BG5:BG42">
    <cfRule type="expression" dxfId="4910" priority="163" stopIfTrue="1">
      <formula>A5=0</formula>
    </cfRule>
  </conditionalFormatting>
  <conditionalFormatting sqref="BH5:BH42">
    <cfRule type="expression" dxfId="4909" priority="162" stopIfTrue="1">
      <formula>A5=0</formula>
    </cfRule>
  </conditionalFormatting>
  <conditionalFormatting sqref="BI5:BI42">
    <cfRule type="expression" dxfId="4908" priority="161" stopIfTrue="1">
      <formula>A5=0</formula>
    </cfRule>
  </conditionalFormatting>
  <conditionalFormatting sqref="BJ5:BJ42">
    <cfRule type="expression" dxfId="4907" priority="160" stopIfTrue="1">
      <formula>A5=0</formula>
    </cfRule>
  </conditionalFormatting>
  <conditionalFormatting sqref="BK5:BK42">
    <cfRule type="expression" dxfId="4906" priority="159" stopIfTrue="1">
      <formula>A5=0</formula>
    </cfRule>
  </conditionalFormatting>
  <conditionalFormatting sqref="BL5:BL44">
    <cfRule type="expression" dxfId="4905" priority="158" stopIfTrue="1">
      <formula>A5=0</formula>
    </cfRule>
  </conditionalFormatting>
  <conditionalFormatting sqref="BM5:BM42">
    <cfRule type="expression" dxfId="4904" priority="157" stopIfTrue="1">
      <formula>A5=0</formula>
    </cfRule>
  </conditionalFormatting>
  <conditionalFormatting sqref="BN5:BN42">
    <cfRule type="expression" dxfId="4903" priority="156" stopIfTrue="1">
      <formula>A5=0</formula>
    </cfRule>
  </conditionalFormatting>
  <conditionalFormatting sqref="J5:J42">
    <cfRule type="expression" dxfId="4902" priority="155" stopIfTrue="1">
      <formula>A5=0</formula>
    </cfRule>
  </conditionalFormatting>
  <conditionalFormatting sqref="P3:AJ3">
    <cfRule type="expression" dxfId="4901" priority="154" stopIfTrue="1">
      <formula>$P$3=0</formula>
    </cfRule>
  </conditionalFormatting>
  <conditionalFormatting sqref="G3">
    <cfRule type="cellIs" dxfId="4900" priority="153" stopIfTrue="1" operator="equal">
      <formula>0</formula>
    </cfRule>
  </conditionalFormatting>
  <conditionalFormatting sqref="I5">
    <cfRule type="expression" dxfId="4899" priority="152" stopIfTrue="1">
      <formula>$I$5=0</formula>
    </cfRule>
  </conditionalFormatting>
  <conditionalFormatting sqref="I7">
    <cfRule type="expression" dxfId="4898" priority="151" stopIfTrue="1">
      <formula>$I$7=0</formula>
    </cfRule>
  </conditionalFormatting>
  <conditionalFormatting sqref="I8">
    <cfRule type="expression" dxfId="4897" priority="150" stopIfTrue="1">
      <formula>$I$8=0</formula>
    </cfRule>
  </conditionalFormatting>
  <conditionalFormatting sqref="I9">
    <cfRule type="expression" dxfId="4896" priority="149" stopIfTrue="1">
      <formula>$I$9=0</formula>
    </cfRule>
  </conditionalFormatting>
  <conditionalFormatting sqref="I10">
    <cfRule type="expression" dxfId="4895" priority="148" stopIfTrue="1">
      <formula>$I$10=0</formula>
    </cfRule>
  </conditionalFormatting>
  <conditionalFormatting sqref="I11">
    <cfRule type="expression" dxfId="4894" priority="147" stopIfTrue="1">
      <formula>$I$11=0</formula>
    </cfRule>
  </conditionalFormatting>
  <conditionalFormatting sqref="I12">
    <cfRule type="expression" dxfId="4893" priority="146" stopIfTrue="1">
      <formula>$I$12=0</formula>
    </cfRule>
  </conditionalFormatting>
  <conditionalFormatting sqref="I13">
    <cfRule type="expression" dxfId="4892" priority="145" stopIfTrue="1">
      <formula>$I$13=0</formula>
    </cfRule>
  </conditionalFormatting>
  <conditionalFormatting sqref="I14">
    <cfRule type="expression" dxfId="4891" priority="144" stopIfTrue="1">
      <formula>$I$14=0</formula>
    </cfRule>
  </conditionalFormatting>
  <conditionalFormatting sqref="I15">
    <cfRule type="expression" dxfId="4890" priority="143" stopIfTrue="1">
      <formula>$I$15=0</formula>
    </cfRule>
  </conditionalFormatting>
  <conditionalFormatting sqref="I16">
    <cfRule type="expression" dxfId="4889" priority="142" stopIfTrue="1">
      <formula>$I$16=0</formula>
    </cfRule>
  </conditionalFormatting>
  <conditionalFormatting sqref="I17">
    <cfRule type="expression" dxfId="4888" priority="141" stopIfTrue="1">
      <formula>$I$17=0</formula>
    </cfRule>
  </conditionalFormatting>
  <conditionalFormatting sqref="I18">
    <cfRule type="expression" dxfId="4887" priority="140" stopIfTrue="1">
      <formula>$I$18=0</formula>
    </cfRule>
  </conditionalFormatting>
  <conditionalFormatting sqref="I19">
    <cfRule type="expression" dxfId="4886" priority="139" stopIfTrue="1">
      <formula>$I$19=0</formula>
    </cfRule>
  </conditionalFormatting>
  <conditionalFormatting sqref="I20">
    <cfRule type="expression" dxfId="4885" priority="138" stopIfTrue="1">
      <formula>$I$20=0</formula>
    </cfRule>
  </conditionalFormatting>
  <conditionalFormatting sqref="I21">
    <cfRule type="expression" dxfId="4884" priority="137" stopIfTrue="1">
      <formula>$I$21=0</formula>
    </cfRule>
  </conditionalFormatting>
  <conditionalFormatting sqref="I22">
    <cfRule type="expression" dxfId="4883" priority="136" stopIfTrue="1">
      <formula>$I$22=0</formula>
    </cfRule>
  </conditionalFormatting>
  <conditionalFormatting sqref="I23">
    <cfRule type="expression" dxfId="4882" priority="135" stopIfTrue="1">
      <formula>$I$23=0</formula>
    </cfRule>
  </conditionalFormatting>
  <conditionalFormatting sqref="I24">
    <cfRule type="expression" dxfId="4881" priority="134" stopIfTrue="1">
      <formula>$I$24=0</formula>
    </cfRule>
  </conditionalFormatting>
  <conditionalFormatting sqref="I25">
    <cfRule type="expression" dxfId="4880" priority="133" stopIfTrue="1">
      <formula>$I$25=0</formula>
    </cfRule>
  </conditionalFormatting>
  <conditionalFormatting sqref="I26">
    <cfRule type="expression" dxfId="4879" priority="132" stopIfTrue="1">
      <formula>$I$26=0</formula>
    </cfRule>
  </conditionalFormatting>
  <conditionalFormatting sqref="I27">
    <cfRule type="expression" dxfId="4878" priority="131" stopIfTrue="1">
      <formula>$I$27=0</formula>
    </cfRule>
  </conditionalFormatting>
  <conditionalFormatting sqref="I28">
    <cfRule type="expression" dxfId="4877" priority="130" stopIfTrue="1">
      <formula>$I$28=0</formula>
    </cfRule>
  </conditionalFormatting>
  <conditionalFormatting sqref="I29">
    <cfRule type="expression" dxfId="4876" priority="129" stopIfTrue="1">
      <formula>$I$29=0</formula>
    </cfRule>
  </conditionalFormatting>
  <conditionalFormatting sqref="I30">
    <cfRule type="expression" dxfId="4875" priority="128" stopIfTrue="1">
      <formula>$I$30=0</formula>
    </cfRule>
  </conditionalFormatting>
  <conditionalFormatting sqref="I31">
    <cfRule type="expression" dxfId="4874" priority="127" stopIfTrue="1">
      <formula>$I$31=0</formula>
    </cfRule>
  </conditionalFormatting>
  <conditionalFormatting sqref="I32">
    <cfRule type="expression" dxfId="4873" priority="126" stopIfTrue="1">
      <formula>$I$32=0</formula>
    </cfRule>
  </conditionalFormatting>
  <conditionalFormatting sqref="I33">
    <cfRule type="expression" dxfId="4872" priority="125" stopIfTrue="1">
      <formula>$I$33=0</formula>
    </cfRule>
  </conditionalFormatting>
  <conditionalFormatting sqref="I34">
    <cfRule type="expression" dxfId="4871" priority="124" stopIfTrue="1">
      <formula>$I$34=0</formula>
    </cfRule>
  </conditionalFormatting>
  <conditionalFormatting sqref="I35">
    <cfRule type="expression" dxfId="4870" priority="123" stopIfTrue="1">
      <formula>$I$35=0</formula>
    </cfRule>
  </conditionalFormatting>
  <conditionalFormatting sqref="I36">
    <cfRule type="expression" dxfId="4869" priority="122" stopIfTrue="1">
      <formula>$I$36=0</formula>
    </cfRule>
  </conditionalFormatting>
  <conditionalFormatting sqref="I37">
    <cfRule type="expression" dxfId="4868" priority="121" stopIfTrue="1">
      <formula>$I$37=0</formula>
    </cfRule>
  </conditionalFormatting>
  <conditionalFormatting sqref="I38">
    <cfRule type="expression" dxfId="4867" priority="120" stopIfTrue="1">
      <formula>$I$38=0</formula>
    </cfRule>
  </conditionalFormatting>
  <conditionalFormatting sqref="I39">
    <cfRule type="expression" dxfId="4866" priority="119" stopIfTrue="1">
      <formula>$I$39=0</formula>
    </cfRule>
  </conditionalFormatting>
  <conditionalFormatting sqref="I40">
    <cfRule type="expression" dxfId="4865" priority="118" stopIfTrue="1">
      <formula>$I$40=0</formula>
    </cfRule>
  </conditionalFormatting>
  <conditionalFormatting sqref="I41">
    <cfRule type="expression" dxfId="4864" priority="117" stopIfTrue="1">
      <formula>$I$41=0</formula>
    </cfRule>
  </conditionalFormatting>
  <conditionalFormatting sqref="I42">
    <cfRule type="expression" dxfId="4863" priority="116" stopIfTrue="1">
      <formula>$I$42=0</formula>
    </cfRule>
  </conditionalFormatting>
  <conditionalFormatting sqref="E5:E38">
    <cfRule type="expression" dxfId="4862" priority="115" stopIfTrue="1">
      <formula>A5=0</formula>
    </cfRule>
  </conditionalFormatting>
  <conditionalFormatting sqref="F5:F38">
    <cfRule type="expression" dxfId="4861" priority="114" stopIfTrue="1">
      <formula>A5=0</formula>
    </cfRule>
  </conditionalFormatting>
  <conditionalFormatting sqref="H5:H38">
    <cfRule type="expression" dxfId="4860" priority="113" stopIfTrue="1">
      <formula>A5=0</formula>
    </cfRule>
  </conditionalFormatting>
  <conditionalFormatting sqref="P5:P38">
    <cfRule type="expression" dxfId="4859" priority="111" stopIfTrue="1">
      <formula>A5=0</formula>
    </cfRule>
    <cfRule type="expression" dxfId="4858" priority="112" stopIfTrue="1">
      <formula>P5=99</formula>
    </cfRule>
  </conditionalFormatting>
  <conditionalFormatting sqref="M5:M38">
    <cfRule type="expression" dxfId="4857" priority="110" stopIfTrue="1">
      <formula>A5=0</formula>
    </cfRule>
  </conditionalFormatting>
  <conditionalFormatting sqref="N5:N38">
    <cfRule type="expression" dxfId="4856" priority="109" stopIfTrue="1">
      <formula>A5=0</formula>
    </cfRule>
  </conditionalFormatting>
  <conditionalFormatting sqref="O5:O38">
    <cfRule type="expression" dxfId="4855" priority="108" stopIfTrue="1">
      <formula>A5=0</formula>
    </cfRule>
  </conditionalFormatting>
  <conditionalFormatting sqref="Q5:Q38">
    <cfRule type="expression" dxfId="4854" priority="107" stopIfTrue="1">
      <formula>A5=0</formula>
    </cfRule>
  </conditionalFormatting>
  <conditionalFormatting sqref="S5:S38">
    <cfRule type="expression" dxfId="4853" priority="106" stopIfTrue="1">
      <formula>A5=0</formula>
    </cfRule>
  </conditionalFormatting>
  <conditionalFormatting sqref="U5:U38">
    <cfRule type="expression" dxfId="4852" priority="105" stopIfTrue="1">
      <formula>A5=0</formula>
    </cfRule>
  </conditionalFormatting>
  <conditionalFormatting sqref="W5:W38">
    <cfRule type="expression" dxfId="4851" priority="104" stopIfTrue="1">
      <formula>A5=0</formula>
    </cfRule>
  </conditionalFormatting>
  <conditionalFormatting sqref="Y5:Y38">
    <cfRule type="expression" dxfId="4850" priority="103" stopIfTrue="1">
      <formula>A5=0</formula>
    </cfRule>
  </conditionalFormatting>
  <conditionalFormatting sqref="AA5:AA38">
    <cfRule type="expression" dxfId="4849" priority="102" stopIfTrue="1">
      <formula>A5=0</formula>
    </cfRule>
  </conditionalFormatting>
  <conditionalFormatting sqref="B5:B38">
    <cfRule type="expression" dxfId="4848" priority="99" stopIfTrue="1">
      <formula>J5=1</formula>
    </cfRule>
    <cfRule type="expression" dxfId="4847" priority="100" stopIfTrue="1">
      <formula>J5=2</formula>
    </cfRule>
    <cfRule type="expression" dxfId="4846" priority="101" stopIfTrue="1">
      <formula>J5=3</formula>
    </cfRule>
  </conditionalFormatting>
  <conditionalFormatting sqref="AC5:AC38">
    <cfRule type="expression" dxfId="4845" priority="98" stopIfTrue="1">
      <formula>A5=0</formula>
    </cfRule>
  </conditionalFormatting>
  <conditionalFormatting sqref="AE5:AE38">
    <cfRule type="expression" dxfId="4844" priority="97" stopIfTrue="1">
      <formula>A5=0</formula>
    </cfRule>
  </conditionalFormatting>
  <conditionalFormatting sqref="AG5:AG38">
    <cfRule type="expression" dxfId="4843" priority="96" stopIfTrue="1">
      <formula>A5=0</formula>
    </cfRule>
  </conditionalFormatting>
  <conditionalFormatting sqref="AI5:AI38">
    <cfRule type="expression" dxfId="4842" priority="95" stopIfTrue="1">
      <formula>A5=0</formula>
    </cfRule>
  </conditionalFormatting>
  <conditionalFormatting sqref="AK5:AK38">
    <cfRule type="expression" dxfId="4841" priority="94" stopIfTrue="1">
      <formula>A5=0</formula>
    </cfRule>
  </conditionalFormatting>
  <conditionalFormatting sqref="I5:I38">
    <cfRule type="expression" dxfId="4840" priority="91" stopIfTrue="1">
      <formula>A5=0</formula>
    </cfRule>
    <cfRule type="expression" dxfId="4839" priority="92" stopIfTrue="1">
      <formula>I5&gt;150</formula>
    </cfRule>
    <cfRule type="expression" dxfId="4838" priority="93" stopIfTrue="1">
      <formula>I5&lt;-150</formula>
    </cfRule>
  </conditionalFormatting>
  <conditionalFormatting sqref="R5:R38">
    <cfRule type="expression" dxfId="4837" priority="89" stopIfTrue="1">
      <formula>A5=0</formula>
    </cfRule>
    <cfRule type="expression" dxfId="4836" priority="90" stopIfTrue="1">
      <formula>R5=99</formula>
    </cfRule>
  </conditionalFormatting>
  <conditionalFormatting sqref="T5:T38">
    <cfRule type="expression" dxfId="4835" priority="87" stopIfTrue="1">
      <formula>A5=0</formula>
    </cfRule>
    <cfRule type="expression" dxfId="4834" priority="88" stopIfTrue="1">
      <formula>T5=99</formula>
    </cfRule>
  </conditionalFormatting>
  <conditionalFormatting sqref="V5:V38">
    <cfRule type="expression" dxfId="4833" priority="85" stopIfTrue="1">
      <formula>A5=0</formula>
    </cfRule>
    <cfRule type="expression" dxfId="4832" priority="86" stopIfTrue="1">
      <formula>V5=99</formula>
    </cfRule>
  </conditionalFormatting>
  <conditionalFormatting sqref="X5:X38">
    <cfRule type="expression" dxfId="4831" priority="83" stopIfTrue="1">
      <formula>A5=0</formula>
    </cfRule>
    <cfRule type="expression" dxfId="4830" priority="84" stopIfTrue="1">
      <formula>X5=99</formula>
    </cfRule>
  </conditionalFormatting>
  <conditionalFormatting sqref="Z5:Z38">
    <cfRule type="expression" dxfId="4829" priority="81" stopIfTrue="1">
      <formula>A5=0</formula>
    </cfRule>
    <cfRule type="expression" dxfId="4828" priority="82" stopIfTrue="1">
      <formula>Z5=99</formula>
    </cfRule>
  </conditionalFormatting>
  <conditionalFormatting sqref="AB5:AB38">
    <cfRule type="expression" dxfId="4827" priority="79" stopIfTrue="1">
      <formula>A5=0</formula>
    </cfRule>
    <cfRule type="expression" dxfId="4826" priority="80" stopIfTrue="1">
      <formula>AB5=99</formula>
    </cfRule>
  </conditionalFormatting>
  <conditionalFormatting sqref="AD5:AD38">
    <cfRule type="expression" dxfId="4825" priority="77" stopIfTrue="1">
      <formula>A5=0</formula>
    </cfRule>
    <cfRule type="expression" dxfId="4824" priority="78" stopIfTrue="1">
      <formula>AD5=99</formula>
    </cfRule>
  </conditionalFormatting>
  <conditionalFormatting sqref="AF5:AF38">
    <cfRule type="expression" dxfId="4823" priority="75" stopIfTrue="1">
      <formula>A5=0</formula>
    </cfRule>
    <cfRule type="expression" dxfId="4822" priority="76" stopIfTrue="1">
      <formula>AF5=99</formula>
    </cfRule>
  </conditionalFormatting>
  <conditionalFormatting sqref="AH5:AH38">
    <cfRule type="expression" dxfId="4821" priority="73" stopIfTrue="1">
      <formula>A5=0</formula>
    </cfRule>
    <cfRule type="expression" dxfId="4820" priority="74" stopIfTrue="1">
      <formula>AH5=99</formula>
    </cfRule>
  </conditionalFormatting>
  <conditionalFormatting sqref="AJ5:AJ38">
    <cfRule type="expression" dxfId="4819" priority="71" stopIfTrue="1">
      <formula>A5=0</formula>
    </cfRule>
    <cfRule type="expression" dxfId="4818" priority="72" stopIfTrue="1">
      <formula>AJ5=99</formula>
    </cfRule>
  </conditionalFormatting>
  <conditionalFormatting sqref="AO5:AO38">
    <cfRule type="expression" dxfId="4817" priority="70" stopIfTrue="1">
      <formula>A5=0</formula>
    </cfRule>
  </conditionalFormatting>
  <conditionalFormatting sqref="AP5:AP38">
    <cfRule type="expression" dxfId="4816" priority="69" stopIfTrue="1">
      <formula>A5=0</formula>
    </cfRule>
  </conditionalFormatting>
  <conditionalFormatting sqref="AQ5:AQ38">
    <cfRule type="expression" dxfId="4815" priority="68" stopIfTrue="1">
      <formula>A5=0</formula>
    </cfRule>
  </conditionalFormatting>
  <conditionalFormatting sqref="AR5:AR38">
    <cfRule type="expression" dxfId="4814" priority="67" stopIfTrue="1">
      <formula>A5=0</formula>
    </cfRule>
  </conditionalFormatting>
  <conditionalFormatting sqref="AS5:AS38">
    <cfRule type="expression" dxfId="4813" priority="66" stopIfTrue="1">
      <formula>A5=0</formula>
    </cfRule>
  </conditionalFormatting>
  <conditionalFormatting sqref="AT5:AT38">
    <cfRule type="expression" dxfId="4812" priority="65" stopIfTrue="1">
      <formula>A5=0</formula>
    </cfRule>
  </conditionalFormatting>
  <conditionalFormatting sqref="AU5:AU38">
    <cfRule type="expression" dxfId="4811" priority="64" stopIfTrue="1">
      <formula>A5=0</formula>
    </cfRule>
  </conditionalFormatting>
  <conditionalFormatting sqref="AV5:AV38">
    <cfRule type="expression" dxfId="4810" priority="63" stopIfTrue="1">
      <formula>A5=0</formula>
    </cfRule>
  </conditionalFormatting>
  <conditionalFormatting sqref="AW5:AW38">
    <cfRule type="expression" dxfId="4809" priority="62" stopIfTrue="1">
      <formula>A5=0</formula>
    </cfRule>
  </conditionalFormatting>
  <conditionalFormatting sqref="AX5:AX38">
    <cfRule type="expression" dxfId="4808" priority="61" stopIfTrue="1">
      <formula>A5=0</formula>
    </cfRule>
  </conditionalFormatting>
  <conditionalFormatting sqref="AY5:AY38">
    <cfRule type="expression" dxfId="4807" priority="60" stopIfTrue="1">
      <formula>A5=0</formula>
    </cfRule>
  </conditionalFormatting>
  <conditionalFormatting sqref="BA5:BA38">
    <cfRule type="expression" dxfId="4806" priority="59" stopIfTrue="1">
      <formula>A5=0</formula>
    </cfRule>
  </conditionalFormatting>
  <conditionalFormatting sqref="BB5:BB38">
    <cfRule type="expression" dxfId="4805" priority="58" stopIfTrue="1">
      <formula>A5=0</formula>
    </cfRule>
  </conditionalFormatting>
  <conditionalFormatting sqref="BC5:BC38">
    <cfRule type="expression" dxfId="4804" priority="57" stopIfTrue="1">
      <formula>A5=0</formula>
    </cfRule>
  </conditionalFormatting>
  <conditionalFormatting sqref="BD5:BD38">
    <cfRule type="expression" dxfId="4803" priority="56" stopIfTrue="1">
      <formula>A5=0</formula>
    </cfRule>
  </conditionalFormatting>
  <conditionalFormatting sqref="BE5:BE38">
    <cfRule type="expression" dxfId="4802" priority="55" stopIfTrue="1">
      <formula>A5=0</formula>
    </cfRule>
  </conditionalFormatting>
  <conditionalFormatting sqref="BF5:BF38">
    <cfRule type="expression" dxfId="4801" priority="54" stopIfTrue="1">
      <formula>A5=0</formula>
    </cfRule>
  </conditionalFormatting>
  <conditionalFormatting sqref="BG5:BG38">
    <cfRule type="expression" dxfId="4800" priority="53" stopIfTrue="1">
      <formula>A5=0</formula>
    </cfRule>
  </conditionalFormatting>
  <conditionalFormatting sqref="BH5:BH38">
    <cfRule type="expression" dxfId="4799" priority="52" stopIfTrue="1">
      <formula>A5=0</formula>
    </cfRule>
  </conditionalFormatting>
  <conditionalFormatting sqref="BI5:BI38">
    <cfRule type="expression" dxfId="4798" priority="51" stopIfTrue="1">
      <formula>A5=0</formula>
    </cfRule>
  </conditionalFormatting>
  <conditionalFormatting sqref="BJ5:BJ38">
    <cfRule type="expression" dxfId="4797" priority="50" stopIfTrue="1">
      <formula>A5=0</formula>
    </cfRule>
  </conditionalFormatting>
  <conditionalFormatting sqref="BK5:BK38">
    <cfRule type="expression" dxfId="4796" priority="49" stopIfTrue="1">
      <formula>A5=0</formula>
    </cfRule>
  </conditionalFormatting>
  <conditionalFormatting sqref="BL5:BL38">
    <cfRule type="expression" dxfId="4795" priority="48" stopIfTrue="1">
      <formula>A5=0</formula>
    </cfRule>
  </conditionalFormatting>
  <conditionalFormatting sqref="BM5:BM40">
    <cfRule type="expression" dxfId="4794" priority="47" stopIfTrue="1">
      <formula>A5=0</formula>
    </cfRule>
  </conditionalFormatting>
  <conditionalFormatting sqref="BN5:BN38">
    <cfRule type="expression" dxfId="4793" priority="46" stopIfTrue="1">
      <formula>A5=0</formula>
    </cfRule>
  </conditionalFormatting>
  <conditionalFormatting sqref="BO5:BO38">
    <cfRule type="expression" dxfId="4792" priority="45" stopIfTrue="1">
      <formula>A5=0</formula>
    </cfRule>
  </conditionalFormatting>
  <conditionalFormatting sqref="K5:K38">
    <cfRule type="expression" dxfId="4791" priority="44" stopIfTrue="1">
      <formula>A5=0</formula>
    </cfRule>
  </conditionalFormatting>
  <conditionalFormatting sqref="C44:K44">
    <cfRule type="expression" dxfId="4790" priority="43" stopIfTrue="1">
      <formula>$C$44=0</formula>
    </cfRule>
  </conditionalFormatting>
  <conditionalFormatting sqref="Q44:AD44">
    <cfRule type="expression" dxfId="4789" priority="42" stopIfTrue="1">
      <formula>$Q$44=0</formula>
    </cfRule>
  </conditionalFormatting>
  <conditionalFormatting sqref="Q3:AK3">
    <cfRule type="expression" dxfId="4788" priority="41" stopIfTrue="1">
      <formula>$Q$3=0</formula>
    </cfRule>
  </conditionalFormatting>
  <conditionalFormatting sqref="J39:J40">
    <cfRule type="cellIs" dxfId="4787" priority="38" stopIfTrue="1" operator="equal">
      <formula>1</formula>
    </cfRule>
    <cfRule type="cellIs" dxfId="4786" priority="39" stopIfTrue="1" operator="equal">
      <formula>2</formula>
    </cfRule>
    <cfRule type="cellIs" dxfId="4785" priority="40" stopIfTrue="1" operator="equal">
      <formula>3</formula>
    </cfRule>
  </conditionalFormatting>
  <conditionalFormatting sqref="H3">
    <cfRule type="cellIs" dxfId="4784" priority="37" stopIfTrue="1" operator="equal">
      <formula>0</formula>
    </cfRule>
  </conditionalFormatting>
  <conditionalFormatting sqref="J39:J40 J6">
    <cfRule type="expression" dxfId="4783" priority="36" stopIfTrue="1">
      <formula>$J$6=0</formula>
    </cfRule>
  </conditionalFormatting>
  <conditionalFormatting sqref="J5">
    <cfRule type="expression" dxfId="4782" priority="35" stopIfTrue="1">
      <formula>$J$5=0</formula>
    </cfRule>
  </conditionalFormatting>
  <conditionalFormatting sqref="J7">
    <cfRule type="expression" dxfId="4781" priority="34" stopIfTrue="1">
      <formula>$J$7=0</formula>
    </cfRule>
  </conditionalFormatting>
  <conditionalFormatting sqref="J8">
    <cfRule type="expression" dxfId="4780" priority="33" stopIfTrue="1">
      <formula>$J$8=0</formula>
    </cfRule>
  </conditionalFormatting>
  <conditionalFormatting sqref="J9">
    <cfRule type="expression" dxfId="4779" priority="32" stopIfTrue="1">
      <formula>$J$9=0</formula>
    </cfRule>
  </conditionalFormatting>
  <conditionalFormatting sqref="J10">
    <cfRule type="expression" dxfId="4778" priority="31" stopIfTrue="1">
      <formula>$J$10=0</formula>
    </cfRule>
  </conditionalFormatting>
  <conditionalFormatting sqref="J11">
    <cfRule type="expression" dxfId="4777" priority="30" stopIfTrue="1">
      <formula>$J$11=0</formula>
    </cfRule>
  </conditionalFormatting>
  <conditionalFormatting sqref="J12">
    <cfRule type="expression" dxfId="4776" priority="29" stopIfTrue="1">
      <formula>$J$12=0</formula>
    </cfRule>
  </conditionalFormatting>
  <conditionalFormatting sqref="J13">
    <cfRule type="expression" dxfId="4775" priority="28" stopIfTrue="1">
      <formula>$J$13=0</formula>
    </cfRule>
  </conditionalFormatting>
  <conditionalFormatting sqref="J14">
    <cfRule type="expression" dxfId="4774" priority="27" stopIfTrue="1">
      <formula>$J$14=0</formula>
    </cfRule>
  </conditionalFormatting>
  <conditionalFormatting sqref="J15">
    <cfRule type="expression" dxfId="4773" priority="26" stopIfTrue="1">
      <formula>$J$15=0</formula>
    </cfRule>
  </conditionalFormatting>
  <conditionalFormatting sqref="J16">
    <cfRule type="expression" dxfId="4772" priority="25" stopIfTrue="1">
      <formula>$J$16=0</formula>
    </cfRule>
  </conditionalFormatting>
  <conditionalFormatting sqref="J17">
    <cfRule type="expression" dxfId="4771" priority="24" stopIfTrue="1">
      <formula>$J$17=0</formula>
    </cfRule>
  </conditionalFormatting>
  <conditionalFormatting sqref="J18">
    <cfRule type="expression" dxfId="4770" priority="23" stopIfTrue="1">
      <formula>$J$18=0</formula>
    </cfRule>
  </conditionalFormatting>
  <conditionalFormatting sqref="J19">
    <cfRule type="expression" dxfId="4769" priority="22" stopIfTrue="1">
      <formula>$J$19=0</formula>
    </cfRule>
  </conditionalFormatting>
  <conditionalFormatting sqref="J20">
    <cfRule type="expression" dxfId="4768" priority="21" stopIfTrue="1">
      <formula>$J$20=0</formula>
    </cfRule>
  </conditionalFormatting>
  <conditionalFormatting sqref="J21">
    <cfRule type="expression" dxfId="4767" priority="20" stopIfTrue="1">
      <formula>$J$21=0</formula>
    </cfRule>
  </conditionalFormatting>
  <conditionalFormatting sqref="J22">
    <cfRule type="expression" dxfId="4766" priority="19" stopIfTrue="1">
      <formula>$J$22=0</formula>
    </cfRule>
  </conditionalFormatting>
  <conditionalFormatting sqref="J23">
    <cfRule type="expression" dxfId="4765" priority="18" stopIfTrue="1">
      <formula>$J$23=0</formula>
    </cfRule>
  </conditionalFormatting>
  <conditionalFormatting sqref="J24">
    <cfRule type="expression" dxfId="4764" priority="17" stopIfTrue="1">
      <formula>$J$24=0</formula>
    </cfRule>
  </conditionalFormatting>
  <conditionalFormatting sqref="J25">
    <cfRule type="expression" dxfId="4763" priority="16" stopIfTrue="1">
      <formula>$J$25=0</formula>
    </cfRule>
  </conditionalFormatting>
  <conditionalFormatting sqref="J26">
    <cfRule type="expression" dxfId="4762" priority="15" stopIfTrue="1">
      <formula>$J$26=0</formula>
    </cfRule>
  </conditionalFormatting>
  <conditionalFormatting sqref="J27">
    <cfRule type="expression" dxfId="4761" priority="14" stopIfTrue="1">
      <formula>$J$27=0</formula>
    </cfRule>
  </conditionalFormatting>
  <conditionalFormatting sqref="J28">
    <cfRule type="expression" dxfId="4760" priority="13" stopIfTrue="1">
      <formula>$J$28=0</formula>
    </cfRule>
  </conditionalFormatting>
  <conditionalFormatting sqref="J29">
    <cfRule type="expression" dxfId="4759" priority="12" stopIfTrue="1">
      <formula>$J$29=0</formula>
    </cfRule>
  </conditionalFormatting>
  <conditionalFormatting sqref="J30">
    <cfRule type="expression" dxfId="4758" priority="11" stopIfTrue="1">
      <formula>$J$30=0</formula>
    </cfRule>
  </conditionalFormatting>
  <conditionalFormatting sqref="J31">
    <cfRule type="expression" dxfId="4757" priority="10" stopIfTrue="1">
      <formula>$J$31=0</formula>
    </cfRule>
  </conditionalFormatting>
  <conditionalFormatting sqref="J32">
    <cfRule type="expression" dxfId="4756" priority="9" stopIfTrue="1">
      <formula>$J$32=0</formula>
    </cfRule>
  </conditionalFormatting>
  <conditionalFormatting sqref="J33">
    <cfRule type="expression" dxfId="4755" priority="8" stopIfTrue="1">
      <formula>$J$33=0</formula>
    </cfRule>
  </conditionalFormatting>
  <conditionalFormatting sqref="J34">
    <cfRule type="expression" dxfId="4754" priority="7" stopIfTrue="1">
      <formula>$J$34=0</formula>
    </cfRule>
  </conditionalFormatting>
  <conditionalFormatting sqref="J35">
    <cfRule type="expression" dxfId="4753" priority="6" stopIfTrue="1">
      <formula>$J$35=0</formula>
    </cfRule>
  </conditionalFormatting>
  <conditionalFormatting sqref="J36">
    <cfRule type="expression" dxfId="4752" priority="5" stopIfTrue="1">
      <formula>$J$36=0</formula>
    </cfRule>
  </conditionalFormatting>
  <conditionalFormatting sqref="J37">
    <cfRule type="expression" dxfId="4751" priority="4" stopIfTrue="1">
      <formula>$J$37=0</formula>
    </cfRule>
  </conditionalFormatting>
  <conditionalFormatting sqref="J38">
    <cfRule type="expression" dxfId="4750" priority="3" stopIfTrue="1">
      <formula>$J$38=0</formula>
    </cfRule>
  </conditionalFormatting>
  <conditionalFormatting sqref="C42:L42">
    <cfRule type="expression" dxfId="4749" priority="2" stopIfTrue="1">
      <formula>$C$27=0</formula>
    </cfRule>
  </conditionalFormatting>
  <conditionalFormatting sqref="R42:AE42">
    <cfRule type="expression" dxfId="4748" priority="1" stopIfTrue="1">
      <formula>$R$27=0</formula>
    </cfRule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P107"/>
  <sheetViews>
    <sheetView topLeftCell="A31" workbookViewId="0">
      <selection activeCell="J59" sqref="J59"/>
    </sheetView>
  </sheetViews>
  <sheetFormatPr defaultColWidth="9.109375" defaultRowHeight="13.2"/>
  <cols>
    <col min="1" max="1" width="3.6640625" style="327" customWidth="1"/>
    <col min="2" max="2" width="16.88671875" style="327" customWidth="1"/>
    <col min="3" max="3" width="9.109375" style="327"/>
    <col min="4" max="14" width="4.6640625" style="327" customWidth="1"/>
    <col min="15" max="36" width="3.6640625" style="327" customWidth="1"/>
    <col min="37" max="39" width="2.6640625" style="327" customWidth="1"/>
    <col min="40" max="66" width="4.6640625" style="327" customWidth="1"/>
    <col min="67" max="16384" width="9.109375" style="327"/>
  </cols>
  <sheetData>
    <row r="1" spans="1:68" ht="18.75" customHeight="1">
      <c r="A1" s="614" t="s">
        <v>298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I1" s="328"/>
      <c r="AJ1" s="328"/>
      <c r="AK1" s="328"/>
      <c r="AL1" s="216"/>
      <c r="AM1" s="216"/>
      <c r="AN1" s="329"/>
      <c r="AO1" s="634" t="s">
        <v>139</v>
      </c>
      <c r="AP1" s="635"/>
      <c r="AQ1" s="330">
        <f>SUM(MAX(L5:L54)*2)</f>
        <v>22</v>
      </c>
      <c r="AR1" s="636" t="s">
        <v>184</v>
      </c>
      <c r="AS1" s="637"/>
      <c r="AT1" s="638"/>
      <c r="AU1" s="331">
        <f>SUM(ROUND(AQ1/100*65,0))</f>
        <v>14</v>
      </c>
      <c r="AV1" s="634" t="s">
        <v>185</v>
      </c>
      <c r="AW1" s="635"/>
      <c r="AX1" s="331">
        <f>MAX(L5:L54)</f>
        <v>11</v>
      </c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32"/>
    </row>
    <row r="2" spans="1:68" ht="24.6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4"/>
      <c r="AF2" s="614"/>
      <c r="AG2" s="614"/>
      <c r="AH2" s="222"/>
      <c r="AI2" s="222"/>
      <c r="AJ2" s="222"/>
      <c r="AK2" s="222"/>
      <c r="AL2" s="328"/>
      <c r="AM2" s="328"/>
      <c r="AN2" s="328"/>
      <c r="AO2" s="333"/>
      <c r="AP2" s="333"/>
      <c r="AQ2" s="333"/>
      <c r="AR2" s="333"/>
      <c r="AS2" s="333"/>
      <c r="AT2" s="333"/>
      <c r="AU2" s="333"/>
      <c r="AV2" s="333"/>
      <c r="AW2" s="333"/>
      <c r="AX2" s="333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32"/>
    </row>
    <row r="3" spans="1:68" ht="15.6">
      <c r="A3" s="609" t="s">
        <v>269</v>
      </c>
      <c r="B3" s="609"/>
      <c r="C3" s="223"/>
      <c r="D3" s="611" t="s">
        <v>270</v>
      </c>
      <c r="E3" s="611"/>
      <c r="F3" s="611"/>
      <c r="G3" s="611"/>
      <c r="H3" s="334">
        <f>IF(A57&lt;=100,(IF(A57&lt;=50,I3,J3)),(IF(A57&lt;=150,K3,L3)))</f>
        <v>1.1100000000000001</v>
      </c>
      <c r="I3" s="335" t="str">
        <f>IF(A57&lt;=100,(IF(A57&lt;=50,(IF(A57&lt;12,0)+IF(A57=12,0.82)+IF(A57=13,0.83)+IF(A57=14,0.84)+IF(A57=15,0.85)+IF(A57=16,0.86)+IF(A57=17,0.87)+IF(A57=18,0.88)+IF(A57=19,0.89)+IF(A57=20,0.9)+IF(A57=21,0.91)+IF(A57=22,0.92)+IF(A57=23,0.93)+IF(A57=24,0.94)+IF(A57=25,0.95)+IF(A57=26,0.96)+IF(A57=27,0.97)+IF(A57=28,0.98)+IF(A57=29,0.99)+IF(A57=30,1)+IF(A57=31,1.005)+IF(A57=32,1.01)+IF(A57=33,1.015)+IF(A57=34,1.02)+IF(A57=35,1.025)+IF(A57=36,1.03)+IF(A57=37,1.035)+IF(A57=38,1.04)+IF(A57=39,1.045)+IF(A57=40,1.05)+IF(A57=41,1.055)+IF(A57=42,1.06)+IF(A57=43,1.065)+IF(A57=44,1.07)+IF(A57=45,1.075)+IF(A57=46,1.08)+IF(A57=47,1.085)+IF(A57=48,1.09)+IF(A57=49,1.095)+IF(A57=50,1.1)),"&gt;50")),(IF(A57&lt;=150,"&gt;100","&gt;150")))</f>
        <v>&gt;50</v>
      </c>
      <c r="J3" s="335">
        <f>IF(A57&lt;=100,(IF(A57&lt;=50,"&lt;50",(IF(A57=51,1.105)+IF(A57=52,1.11)+IF(A57=53,1.115)+IF(A57=54,1.12)+IF(A57=55,1.125)+IF(A57=56,1.13)+IF(A57=57,1.135)+IF(A57=58,1.14)+IF(A57=59,1.145)+IF(A57=60,1.15)+IF(A57=61,1.155)+IF(A57=62,1.16)+IF(A57=63,1.165)+IF(A57=64,1.17)+IF(A57=65,1.175)+IF(A57=66,1.18)+IF(A57=67,1.185)+IF(A57=68,1.19)+IF(A57=69,1.195)+IF(A57=70,1.2)+IF(A57=71,1.205)+IF(A57=72,1.21)+IF(A57=73,1.215)+IF(A57=74,1.22)+IF(A57=75,1.225)+IF(A57=76,1.23)+IF(A57=77,1.235)+IF(A57=78,1.24)+IF(A57=79,1.245)+IF(A57=80,1.25)+IF(A57=81,1.255)+IF(A57=82,1.26)+IF(A57=83,1.265)+IF(A57=84,1.27)+IF(A57=85,1.275)+IF(A57=86,1.28)+IF(A57=87,1.285)+IF(A57=88,1.29)+IF(A57=89,1.295)+IF(A57=90,1.3)+IF(A57=91,1.305)+IF(A57=92,1.31)+IF(A57=93,1.315)+IF(A57=94,1.32)+IF(A57=95,1.325)+IF(A57=96,1.33)+IF(A57=97,1.335)+IF(A57=98,1.34)+IF(A57=99,1.345)+IF(A57=100,1.35)))),(IF(A57&lt;=150,"&gt;100","&gt;150")))</f>
        <v>1.1100000000000001</v>
      </c>
      <c r="K3" s="335" t="str">
        <f>IF(A57&lt;=100,(IF(A57&lt;=50,"&lt;50","&gt;50")),(IF(A57&lt;=150,(IF(A57=101,1.355)+IF(A57=102,1.36)+IF(A57=103,1.365)+IF(A57=104,1.37)+IF(A57=105,1.375)+IF(A57=106,1.38)+IF(A57=107,1.385)+IF(A57=108,1.39)+IF(A57=109,1.395)+IF(A57=110,1.4)+IF(A57=111,1.405)+IF(A57=112,1.41)+IF(A57=113,1.415)+IF(A57=2014,1.42)+IF(A57=115,1.425)+IF(A57=116,1.43)+IF(A57=117,1.435)+IF(A57=118,1.44)+IF(A57=119,1.445)+IF(A57=120,1.45)+IF(A57=121,1.455)+IF(A57=122,1.46)+IF(A57=123,1.465)+IF(A57=124,1.47)+IF(A57=125,1.475)+IF(A57=126,1.48)+IF(A57=127,1.485)+IF(A57=128,1.49)+IF(A57=129,1.495)+IF(A57=130,1.5)+IF(A57=131,1.505)+IF(A57=132,1.51)+IF(A57=133,1.515)+IF(A57=134,1.52)+IF(A57=135,1.525)+IF(A57=136,1.53)+IF(A57=137,1.535)+IF(A57=138,1.54)+IF(A57=139,1.545)+IF(A57=140,1.55)+IF(A57=141,1.555)+IF(A57=142,1.56)+IF(A57=143,1.565)+IF(A57=144,1.57)+IF(A57=145,1.575)+IF(A57=146,1.58)+IF(A57=147,1.585)+IF(A57=148,1.59)+IF(A57=149,1.595)+IF(A57=150,1.6)),"&gt;150")))</f>
        <v>&gt;50</v>
      </c>
      <c r="L3" s="335" t="str">
        <f>IF(A57&lt;=100,(IF(A57&lt;=50,"&lt;50","&gt;50")),(IF(A57&lt;=150,"&gt;100",(IF(A57=151,1.605)+IF(A57=152,1.61)+IF(A57=153,1.615)+IF(A57=154,1.62)+IF(A57=155,1.625)+IF(A57=156,1.63)+IF(A57=157,1.635)+IF(A57=158,1.64)+IF(A57=159,1.645)+IF(A57=160,1.65)+IF(A57=161,1.655)+IF(A57=162,1.66)+IF(A57=163,1.665)+IF(A57=164,1.67)+IF(A57=165,1.675)+IF(A57=166,1.68)+IF(A57=167,1.685)+IF(A57=168,1.69)+IF(A57=169,1.695)+IF(A57=170,1.7)+IF(A57=171,1.705)+IF(A57=172,1.71)+IF(A57=173,1.715)+IF(A57=174,1.72)+IF(A57=175,1.725)+IF(A57=176,1.73)+IF(A57=177,1.735)+IF(A57=178,1.74)+IF(A57=179,1.745)+IF(A57=180,1.75)+IF(A57=181,1.755)+IF(A57=182,1.76)+IF(A57=183,1.765)+IF(A57=184,1.77)+IF(A57=185,1.75)+IF(A57=186,1.78)+IF(A57=187,1.785)+IF(A57=188,1.79)+IF(A57=189,1.795)+IF(A57=190,1.8)+IF(A57=191,1.805)+IF(A57=192,1.81)+IF(A57=193,1.815)+IF(A57=194,1.82)+IF(A57=195,1.825)+IF(A57=196,1.83)+IF(A57=197,1.835)+IF(A57=198,1.84)+IF(A57=199,1.845)+IF(A57=200,1.85)))))</f>
        <v>&gt;50</v>
      </c>
      <c r="M3" s="611" t="s">
        <v>141</v>
      </c>
      <c r="N3" s="611"/>
      <c r="O3" s="611"/>
      <c r="P3" s="611"/>
      <c r="Q3" s="612" t="s">
        <v>299</v>
      </c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225"/>
      <c r="AM3" s="225"/>
      <c r="AN3" s="225"/>
      <c r="AO3" s="613" t="s">
        <v>59</v>
      </c>
      <c r="AP3" s="613"/>
      <c r="AQ3" s="613"/>
      <c r="AR3" s="613"/>
      <c r="AS3" s="613"/>
      <c r="AT3" s="613"/>
      <c r="AU3" s="613"/>
      <c r="AV3" s="613"/>
      <c r="AW3" s="613"/>
      <c r="AX3" s="613"/>
      <c r="AY3" s="613"/>
      <c r="AZ3" s="328"/>
      <c r="BA3" s="613" t="s">
        <v>142</v>
      </c>
      <c r="BB3" s="613"/>
      <c r="BC3" s="613"/>
      <c r="BD3" s="613"/>
      <c r="BE3" s="613"/>
      <c r="BF3" s="613"/>
      <c r="BG3" s="613"/>
      <c r="BH3" s="613"/>
      <c r="BI3" s="613"/>
      <c r="BJ3" s="613"/>
      <c r="BK3" s="613"/>
      <c r="BL3" s="613"/>
      <c r="BM3" s="613"/>
      <c r="BN3" s="613"/>
      <c r="BO3" s="613"/>
      <c r="BP3" s="332"/>
    </row>
    <row r="4" spans="1:68" ht="45.6">
      <c r="A4" s="336" t="s">
        <v>8</v>
      </c>
      <c r="B4" s="337" t="s">
        <v>61</v>
      </c>
      <c r="C4" s="338" t="s">
        <v>186</v>
      </c>
      <c r="D4" s="521" t="s">
        <v>144</v>
      </c>
      <c r="E4" s="339" t="s">
        <v>63</v>
      </c>
      <c r="F4" s="340" t="s">
        <v>64</v>
      </c>
      <c r="G4" s="340" t="s">
        <v>145</v>
      </c>
      <c r="H4" s="340" t="s">
        <v>146</v>
      </c>
      <c r="I4" s="340" t="s">
        <v>147</v>
      </c>
      <c r="J4" s="340" t="s">
        <v>67</v>
      </c>
      <c r="K4" s="340" t="s">
        <v>68</v>
      </c>
      <c r="L4" s="340" t="s">
        <v>148</v>
      </c>
      <c r="M4" s="340" t="s">
        <v>70</v>
      </c>
      <c r="N4" s="340" t="s">
        <v>71</v>
      </c>
      <c r="O4" s="341" t="s">
        <v>149</v>
      </c>
      <c r="P4" s="615">
        <v>1</v>
      </c>
      <c r="Q4" s="616"/>
      <c r="R4" s="617">
        <v>2</v>
      </c>
      <c r="S4" s="618"/>
      <c r="T4" s="618">
        <v>3</v>
      </c>
      <c r="U4" s="618"/>
      <c r="V4" s="618">
        <v>4</v>
      </c>
      <c r="W4" s="618"/>
      <c r="X4" s="618">
        <v>5</v>
      </c>
      <c r="Y4" s="618"/>
      <c r="Z4" s="618">
        <v>6</v>
      </c>
      <c r="AA4" s="618"/>
      <c r="AB4" s="618">
        <v>7</v>
      </c>
      <c r="AC4" s="618"/>
      <c r="AD4" s="618">
        <v>8</v>
      </c>
      <c r="AE4" s="618"/>
      <c r="AF4" s="618">
        <v>9</v>
      </c>
      <c r="AG4" s="618"/>
      <c r="AH4" s="619">
        <v>10</v>
      </c>
      <c r="AI4" s="617"/>
      <c r="AJ4" s="619">
        <v>11</v>
      </c>
      <c r="AK4" s="617"/>
      <c r="AL4" s="342"/>
      <c r="AM4" s="342"/>
      <c r="AN4" s="342"/>
      <c r="AO4" s="343">
        <v>1</v>
      </c>
      <c r="AP4" s="343">
        <v>2</v>
      </c>
      <c r="AQ4" s="343">
        <v>3</v>
      </c>
      <c r="AR4" s="343">
        <v>4</v>
      </c>
      <c r="AS4" s="343">
        <v>5</v>
      </c>
      <c r="AT4" s="343">
        <v>6</v>
      </c>
      <c r="AU4" s="343">
        <v>7</v>
      </c>
      <c r="AV4" s="343">
        <v>8</v>
      </c>
      <c r="AW4" s="343">
        <v>9</v>
      </c>
      <c r="AX4" s="343">
        <v>10</v>
      </c>
      <c r="AY4" s="343">
        <v>11</v>
      </c>
      <c r="AZ4" s="344"/>
      <c r="BA4" s="345">
        <v>1</v>
      </c>
      <c r="BB4" s="345">
        <v>2</v>
      </c>
      <c r="BC4" s="345">
        <v>3</v>
      </c>
      <c r="BD4" s="345">
        <v>4</v>
      </c>
      <c r="BE4" s="345">
        <v>5</v>
      </c>
      <c r="BF4" s="345">
        <v>6</v>
      </c>
      <c r="BG4" s="345">
        <v>7</v>
      </c>
      <c r="BH4" s="345">
        <v>8</v>
      </c>
      <c r="BI4" s="345">
        <v>9</v>
      </c>
      <c r="BJ4" s="345">
        <v>10</v>
      </c>
      <c r="BK4" s="345">
        <v>11</v>
      </c>
      <c r="BL4" s="345" t="s">
        <v>150</v>
      </c>
      <c r="BM4" s="346" t="s">
        <v>151</v>
      </c>
      <c r="BN4" s="346" t="s">
        <v>152</v>
      </c>
      <c r="BO4" s="347" t="s">
        <v>153</v>
      </c>
      <c r="BP4" s="332"/>
    </row>
    <row r="5" spans="1:68" ht="13.8">
      <c r="A5" s="348">
        <v>1</v>
      </c>
      <c r="B5" s="349" t="s">
        <v>207</v>
      </c>
      <c r="C5" s="349" t="s">
        <v>93</v>
      </c>
      <c r="D5" s="352"/>
      <c r="E5" s="350">
        <f t="shared" ref="E5:E56" si="0">IF(G5=0,0,IF(G5+F5&lt;1000,1000,G5+F5))</f>
        <v>1760</v>
      </c>
      <c r="F5" s="351">
        <f t="shared" ref="F5:F56" si="1">IF(L5=0,0,IF(G5+(IF(I5&gt;-150,(IF(I5&gt;=150,IF(K5&gt;=$AU$1,0,SUM(IF(MAX(P5:AK5)=999,K5-2,K5)-L5*2*(15+50)%)*10),SUM(IF(MAX(P5:AK5)=999,K5-2,K5)-L5*2*(I5/10+50)%)*10)),(IF(I5&lt;-150,IF((IF(MAX(P5:AK5)=999,K5-2,K5)-L5*2*(I5/10+50)%)*10&lt;1,0,(IF(MAX(P5:AK5)=999,K5-2,K5)-L5*2*(I5/10+50)%)*10))))),(IF(I5&gt;-150,(IF(I5&gt;150,IF(K5&gt;=$AU$1,0,SUM(IF(MAX(P5:AK5)=999,K5-2,K5)-L5*2*(15+50)%)*10),SUM(IF(MAX(P5:AK5)=999,K5-2,K5)-L5*2*(I5/10+50)%)*10)),(IF(I5&lt;-150,IF((IF(MAX(P5:AK5)=999,K5-2,K5)-L5*2*(I5/10+50)%)*10&lt;1,0,(IF(MAX(P5:AK5)=999,K5-2,K5)-L5*2*(I5/10+50)%)*10)))))))</f>
        <v>-13.000000000000007</v>
      </c>
      <c r="G5" s="352">
        <v>1773</v>
      </c>
      <c r="H5" s="353">
        <f t="shared" ref="H5:H56" si="2">IF(J5=0,0,(IF(IF($A$57&gt;=30,(SUM(31-J5)*$H$3),(SUM(30-J5)*$H$3))&lt;0,0,IF($A$57&gt;=30,(SUM(31-J5)*$H$3),(SUM(30-J5)*$H$3)))))</f>
        <v>18.87</v>
      </c>
      <c r="I5" s="354">
        <f t="shared" ref="I5:I56" si="3">SUM(G5-M5)</f>
        <v>432.90909090909099</v>
      </c>
      <c r="J5" s="355">
        <v>14</v>
      </c>
      <c r="K5" s="522">
        <v>13</v>
      </c>
      <c r="L5" s="356">
        <v>11</v>
      </c>
      <c r="M5" s="356">
        <f t="shared" ref="M5:M56" si="4">SUM(AO5:AY5)/L5</f>
        <v>1340.090909090909</v>
      </c>
      <c r="N5" s="354">
        <f t="shared" ref="N5:N56" si="5">BL5</f>
        <v>140</v>
      </c>
      <c r="O5" s="357">
        <f t="shared" ref="O5:O56" si="6">BO5</f>
        <v>130</v>
      </c>
      <c r="P5" s="358">
        <v>26</v>
      </c>
      <c r="Q5" s="359">
        <v>1</v>
      </c>
      <c r="R5" s="360">
        <v>42</v>
      </c>
      <c r="S5" s="359">
        <v>2</v>
      </c>
      <c r="T5" s="361">
        <v>19</v>
      </c>
      <c r="U5" s="362">
        <v>2</v>
      </c>
      <c r="V5" s="363">
        <v>4</v>
      </c>
      <c r="W5" s="362">
        <v>0</v>
      </c>
      <c r="X5" s="361">
        <v>17</v>
      </c>
      <c r="Y5" s="362">
        <v>0</v>
      </c>
      <c r="Z5" s="361">
        <v>10</v>
      </c>
      <c r="AA5" s="362">
        <v>2</v>
      </c>
      <c r="AB5" s="361">
        <v>29</v>
      </c>
      <c r="AC5" s="364">
        <v>2</v>
      </c>
      <c r="AD5" s="365">
        <v>9</v>
      </c>
      <c r="AE5" s="366">
        <v>1</v>
      </c>
      <c r="AF5" s="363">
        <v>18</v>
      </c>
      <c r="AG5" s="364">
        <v>1</v>
      </c>
      <c r="AH5" s="363">
        <v>20</v>
      </c>
      <c r="AI5" s="362">
        <v>2</v>
      </c>
      <c r="AJ5" s="361">
        <v>12</v>
      </c>
      <c r="AK5" s="362">
        <v>0</v>
      </c>
      <c r="AL5" s="367"/>
      <c r="AM5" s="368">
        <f t="shared" ref="AM5:AM54" si="7">SUM(Q5+S5+U5+W5+Y5+AA5+AC5+AE5+AG5+AI5+AK5)</f>
        <v>13</v>
      </c>
      <c r="AN5" s="367"/>
      <c r="AO5" s="369">
        <f t="shared" ref="AO5:AO56" si="8">IF(B5="BRIVS",0,(LOOKUP(P5,$A$5:$A$56,$G$5:$G$56)))</f>
        <v>1274</v>
      </c>
      <c r="AP5" s="370">
        <f t="shared" ref="AP5:AP56" si="9">IF(B5="BRIVS",0,(LOOKUP(R5,$A$5:$A$56,$G$5:$G$56)))</f>
        <v>1071</v>
      </c>
      <c r="AQ5" s="371">
        <f t="shared" ref="AQ5:AQ56" si="10">IF(B5="BRIVS",0,(LOOKUP(T5,$A$5:$A$56,$G$5:$G$56)))</f>
        <v>1333</v>
      </c>
      <c r="AR5" s="370">
        <f t="shared" ref="AR5:AR56" si="11">IF(B5="BRIVS",0,(LOOKUP(V5,$A$5:$A$56,$G$5:$G$56)))</f>
        <v>1434</v>
      </c>
      <c r="AS5" s="371">
        <f t="shared" ref="AS5:AS56" si="12">IF(B5="BRIVS",0,(LOOKUP(X5,$A$5:$A$56,$G$5:$G$56)))</f>
        <v>1362</v>
      </c>
      <c r="AT5" s="371">
        <f t="shared" ref="AT5:AT56" si="13">IF(B5="BRIVS",0,(LOOKUP(Z5,$A$5:$A$56,$G$5:$G$56)))</f>
        <v>1452</v>
      </c>
      <c r="AU5" s="371">
        <f t="shared" ref="AU5:AU56" si="14">IF(B5="BRIVS",0,(LOOKUP(AB5,$A$5:$A$56,$G$5:$G$56)))</f>
        <v>1237</v>
      </c>
      <c r="AV5" s="371">
        <f t="shared" ref="AV5:AV56" si="15">IF(B5="BRIVS",0,(LOOKUP(AD5,$A$5:$A$56,$G$5:$G$56)))</f>
        <v>1488</v>
      </c>
      <c r="AW5" s="370">
        <f t="shared" ref="AW5:AW56" si="16">IF(B5="BRIVS",0,(LOOKUP(AF5,$A$5:$A$56,$G$5:$G$56)))</f>
        <v>1357</v>
      </c>
      <c r="AX5" s="371">
        <f t="shared" ref="AX5:AX56" si="17">IF(B5="BRIVS",0,(LOOKUP(AH5,$A$5:$A$56,$G$5:$G$56)))</f>
        <v>1308</v>
      </c>
      <c r="AY5" s="371">
        <f t="shared" ref="AY5:AY56" si="18">IF(B5="BRIVS",0,(LOOKUP(AJ5,$A$5:$A$56,$G$5:$G$56)))</f>
        <v>1425</v>
      </c>
      <c r="AZ5" s="328"/>
      <c r="BA5" s="372">
        <f t="shared" ref="BA5:BA56" si="19">IF(P5=999,0,(LOOKUP($P5,$A$5:$A$56,$K$5:$K$56)))</f>
        <v>14</v>
      </c>
      <c r="BB5" s="373">
        <f t="shared" ref="BB5:BB56" si="20">IF(R5=999,0,(LOOKUP($R5,$A$5:$A$56,$K$5:$K$56)))</f>
        <v>10</v>
      </c>
      <c r="BC5" s="373">
        <f t="shared" ref="BC5:BC56" si="21">IF(T5=999,0,(LOOKUP($T5,$A$5:$A$56,$K$5:$K$56)))</f>
        <v>11</v>
      </c>
      <c r="BD5" s="374">
        <f t="shared" ref="BD5:BD56" si="22">IF(V5=999,0,(LOOKUP($V5,$A$5:$A$56,$K$5:$K$56)))</f>
        <v>16</v>
      </c>
      <c r="BE5" s="373">
        <f t="shared" ref="BE5:BE56" si="23">IF(X5=999,0,(LOOKUP($X5,$A$5:$A$56,$K$5:$K$56)))</f>
        <v>12</v>
      </c>
      <c r="BF5" s="373">
        <f t="shared" ref="BF5:BF56" si="24">IF(Z5=999,0,(LOOKUP($Z5,$A$5:$A$56,$K$5:$K$56)))</f>
        <v>11</v>
      </c>
      <c r="BG5" s="373">
        <f t="shared" ref="BG5:BG56" si="25">IF(AB5=999,0,(LOOKUP($AB5,$A$5:$A$56,$K$5:$K$56)))</f>
        <v>10</v>
      </c>
      <c r="BH5" s="373">
        <f t="shared" ref="BH5:BH56" si="26">IF(AD5=999,0,(LOOKUP($AD5,$A$5:$A$56,$K$5:$K$56)))</f>
        <v>14</v>
      </c>
      <c r="BI5" s="373">
        <f t="shared" ref="BI5:BI56" si="27">IF(AF5=999,0,(LOOKUP($AF5,$A$5:$A$56,$K$5:$K$56)))</f>
        <v>13</v>
      </c>
      <c r="BJ5" s="373">
        <f t="shared" ref="BJ5:BJ56" si="28">IF(AH5=999,0,(LOOKUP($AH5,$A$5:$A$56,$K$5:$K$56)))</f>
        <v>13</v>
      </c>
      <c r="BK5" s="373">
        <f t="shared" ref="BK5:BK56" si="29">IF(AJ5=999,0,(LOOKUP($AJ5,$A$5:$A$56,$K$5:$K$56)))</f>
        <v>16</v>
      </c>
      <c r="BL5" s="375">
        <f t="shared" ref="BL5:BL56" si="30">SUM(BA5,BB5,BC5,BD5,BE5,BG5,BF5,BH5,BI5,BJ5,BK5)</f>
        <v>140</v>
      </c>
      <c r="BM5" s="374">
        <f t="shared" ref="BM5:BM56" si="31">IF($AX$1&gt;8,(IF($AX$1=9,MIN(BA5:BI5),IF($AX$1=10,MIN(BA5:BJ5),IF($AX$1=11,MIN(BA5:BK5))))),(IF($AX$1=4,MIN(BA5:BD5),IF($AX$1=5,MIN(BA5:BE5),IF($AX$1=6,MIN(BA5:BF5),IF($AX$1=7,MIN(BA5:BG5),IF($AX$1=8,MIN(BA5:BH5))))))))</f>
        <v>10</v>
      </c>
      <c r="BN5" s="374">
        <f t="shared" ref="BN5:BN56" si="32">IF($AX$1&gt;8,(IF($AX$1=9,MAX(BA5:BI5),IF($AX$1=10,MAX(BA5:BJ5),IF($AX$1=11,MAX(BA5:BK5))))),(IF($AX$1=4,MAX(BA5:BD5),IF($AX$1=5,MAX(BA5:BE5),IF($AX$1=6,MAX(BA5:BF5),IF($AX$1=7,MAX(BA5:BG5),IF($AX$1=8,MAX(BA5:BH5))))))))</f>
        <v>16</v>
      </c>
      <c r="BO5" s="376">
        <f t="shared" ref="BO5:BO56" si="33">SUM($BL5-$BM5)</f>
        <v>130</v>
      </c>
      <c r="BP5" s="332"/>
    </row>
    <row r="6" spans="1:68" ht="13.8">
      <c r="A6" s="377">
        <v>2</v>
      </c>
      <c r="B6" s="378" t="s">
        <v>300</v>
      </c>
      <c r="C6" s="378" t="s">
        <v>78</v>
      </c>
      <c r="D6" s="381"/>
      <c r="E6" s="379">
        <f t="shared" si="0"/>
        <v>1712</v>
      </c>
      <c r="F6" s="380">
        <f t="shared" si="1"/>
        <v>0</v>
      </c>
      <c r="G6" s="381">
        <v>1712</v>
      </c>
      <c r="H6" s="382">
        <f t="shared" si="2"/>
        <v>33.300000000000004</v>
      </c>
      <c r="I6" s="383">
        <f t="shared" si="3"/>
        <v>246.81818181818176</v>
      </c>
      <c r="J6" s="384">
        <v>1</v>
      </c>
      <c r="K6" s="523">
        <v>18</v>
      </c>
      <c r="L6" s="385">
        <v>11</v>
      </c>
      <c r="M6" s="386">
        <f t="shared" si="4"/>
        <v>1465.1818181818182</v>
      </c>
      <c r="N6" s="383">
        <f t="shared" si="5"/>
        <v>144</v>
      </c>
      <c r="O6" s="387">
        <f t="shared" si="6"/>
        <v>134</v>
      </c>
      <c r="P6" s="388">
        <v>27</v>
      </c>
      <c r="Q6" s="389">
        <v>2</v>
      </c>
      <c r="R6" s="390">
        <v>16</v>
      </c>
      <c r="S6" s="391">
        <v>2</v>
      </c>
      <c r="T6" s="392">
        <v>13</v>
      </c>
      <c r="U6" s="393">
        <v>2</v>
      </c>
      <c r="V6" s="390">
        <v>20</v>
      </c>
      <c r="W6" s="393">
        <v>1</v>
      </c>
      <c r="X6" s="392">
        <v>6</v>
      </c>
      <c r="Y6" s="393">
        <v>1</v>
      </c>
      <c r="Z6" s="392">
        <v>4</v>
      </c>
      <c r="AA6" s="393">
        <v>2</v>
      </c>
      <c r="AB6" s="392">
        <v>26</v>
      </c>
      <c r="AC6" s="391">
        <v>2</v>
      </c>
      <c r="AD6" s="388">
        <v>3</v>
      </c>
      <c r="AE6" s="389">
        <v>0</v>
      </c>
      <c r="AF6" s="394">
        <v>5</v>
      </c>
      <c r="AG6" s="391">
        <v>2</v>
      </c>
      <c r="AH6" s="390">
        <v>7</v>
      </c>
      <c r="AI6" s="393">
        <v>2</v>
      </c>
      <c r="AJ6" s="390">
        <v>11</v>
      </c>
      <c r="AK6" s="393">
        <v>2</v>
      </c>
      <c r="AL6" s="367"/>
      <c r="AM6" s="368">
        <f t="shared" si="7"/>
        <v>18</v>
      </c>
      <c r="AN6" s="367"/>
      <c r="AO6" s="395">
        <f t="shared" si="8"/>
        <v>1267</v>
      </c>
      <c r="AP6" s="374">
        <f t="shared" si="9"/>
        <v>1363</v>
      </c>
      <c r="AQ6" s="396">
        <f t="shared" si="10"/>
        <v>1410</v>
      </c>
      <c r="AR6" s="374">
        <f t="shared" si="11"/>
        <v>1308</v>
      </c>
      <c r="AS6" s="396">
        <f t="shared" si="12"/>
        <v>1629</v>
      </c>
      <c r="AT6" s="396">
        <f t="shared" si="13"/>
        <v>1434</v>
      </c>
      <c r="AU6" s="396">
        <f t="shared" si="14"/>
        <v>1274</v>
      </c>
      <c r="AV6" s="396">
        <f t="shared" si="15"/>
        <v>1712</v>
      </c>
      <c r="AW6" s="374">
        <f t="shared" si="16"/>
        <v>1651</v>
      </c>
      <c r="AX6" s="396">
        <f t="shared" si="17"/>
        <v>1623</v>
      </c>
      <c r="AY6" s="396">
        <f t="shared" si="18"/>
        <v>1446</v>
      </c>
      <c r="AZ6" s="328"/>
      <c r="BA6" s="397">
        <f t="shared" si="19"/>
        <v>10</v>
      </c>
      <c r="BB6" s="396">
        <f t="shared" si="20"/>
        <v>10</v>
      </c>
      <c r="BC6" s="396">
        <f t="shared" si="21"/>
        <v>12</v>
      </c>
      <c r="BD6" s="374">
        <f t="shared" si="22"/>
        <v>13</v>
      </c>
      <c r="BE6" s="396">
        <f t="shared" si="23"/>
        <v>11</v>
      </c>
      <c r="BF6" s="396">
        <f t="shared" si="24"/>
        <v>16</v>
      </c>
      <c r="BG6" s="396">
        <f t="shared" si="25"/>
        <v>14</v>
      </c>
      <c r="BH6" s="396">
        <f t="shared" si="26"/>
        <v>15</v>
      </c>
      <c r="BI6" s="396">
        <f t="shared" si="27"/>
        <v>13</v>
      </c>
      <c r="BJ6" s="396">
        <f t="shared" si="28"/>
        <v>15</v>
      </c>
      <c r="BK6" s="396">
        <f t="shared" si="29"/>
        <v>15</v>
      </c>
      <c r="BL6" s="375">
        <f t="shared" si="30"/>
        <v>144</v>
      </c>
      <c r="BM6" s="374">
        <f t="shared" si="31"/>
        <v>10</v>
      </c>
      <c r="BN6" s="374">
        <f t="shared" si="32"/>
        <v>16</v>
      </c>
      <c r="BO6" s="376">
        <f t="shared" si="33"/>
        <v>134</v>
      </c>
      <c r="BP6" s="332"/>
    </row>
    <row r="7" spans="1:68" ht="13.8">
      <c r="A7" s="377">
        <v>3</v>
      </c>
      <c r="B7" s="378" t="s">
        <v>301</v>
      </c>
      <c r="C7" s="398" t="s">
        <v>302</v>
      </c>
      <c r="D7" s="381"/>
      <c r="E7" s="379">
        <f t="shared" si="0"/>
        <v>1712</v>
      </c>
      <c r="F7" s="380">
        <f t="shared" si="1"/>
        <v>0</v>
      </c>
      <c r="G7" s="381">
        <v>1712</v>
      </c>
      <c r="H7" s="382">
        <f t="shared" si="2"/>
        <v>29.970000000000002</v>
      </c>
      <c r="I7" s="383">
        <f t="shared" si="3"/>
        <v>299.90909090909099</v>
      </c>
      <c r="J7" s="384">
        <v>4</v>
      </c>
      <c r="K7" s="523">
        <v>15</v>
      </c>
      <c r="L7" s="399">
        <v>11</v>
      </c>
      <c r="M7" s="386">
        <f t="shared" si="4"/>
        <v>1412.090909090909</v>
      </c>
      <c r="N7" s="383">
        <f t="shared" si="5"/>
        <v>155</v>
      </c>
      <c r="O7" s="387">
        <f t="shared" si="6"/>
        <v>145</v>
      </c>
      <c r="P7" s="388">
        <v>28</v>
      </c>
      <c r="Q7" s="389">
        <v>2</v>
      </c>
      <c r="R7" s="390">
        <v>18</v>
      </c>
      <c r="S7" s="391">
        <v>2</v>
      </c>
      <c r="T7" s="392">
        <v>12</v>
      </c>
      <c r="U7" s="393">
        <v>2</v>
      </c>
      <c r="V7" s="390">
        <v>14</v>
      </c>
      <c r="W7" s="393">
        <v>2</v>
      </c>
      <c r="X7" s="392">
        <v>4</v>
      </c>
      <c r="Y7" s="393">
        <v>1</v>
      </c>
      <c r="Z7" s="392">
        <v>26</v>
      </c>
      <c r="AA7" s="393">
        <v>0</v>
      </c>
      <c r="AB7" s="392">
        <v>34</v>
      </c>
      <c r="AC7" s="391">
        <v>2</v>
      </c>
      <c r="AD7" s="388">
        <v>2</v>
      </c>
      <c r="AE7" s="389">
        <v>2</v>
      </c>
      <c r="AF7" s="394">
        <v>7</v>
      </c>
      <c r="AG7" s="391">
        <v>1</v>
      </c>
      <c r="AH7" s="390">
        <v>11</v>
      </c>
      <c r="AI7" s="393">
        <v>0</v>
      </c>
      <c r="AJ7" s="390">
        <v>15</v>
      </c>
      <c r="AK7" s="393">
        <v>1</v>
      </c>
      <c r="AL7" s="367"/>
      <c r="AM7" s="368">
        <f t="shared" si="7"/>
        <v>15</v>
      </c>
      <c r="AN7" s="367"/>
      <c r="AO7" s="395">
        <f t="shared" si="8"/>
        <v>1266</v>
      </c>
      <c r="AP7" s="374">
        <f t="shared" si="9"/>
        <v>1357</v>
      </c>
      <c r="AQ7" s="396">
        <f t="shared" si="10"/>
        <v>1425</v>
      </c>
      <c r="AR7" s="374">
        <f t="shared" si="11"/>
        <v>1408</v>
      </c>
      <c r="AS7" s="396">
        <f t="shared" si="12"/>
        <v>1434</v>
      </c>
      <c r="AT7" s="396">
        <f t="shared" si="13"/>
        <v>1274</v>
      </c>
      <c r="AU7" s="396">
        <f t="shared" si="14"/>
        <v>1202</v>
      </c>
      <c r="AV7" s="396">
        <f t="shared" si="15"/>
        <v>1712</v>
      </c>
      <c r="AW7" s="374">
        <f t="shared" si="16"/>
        <v>1623</v>
      </c>
      <c r="AX7" s="396">
        <f t="shared" si="17"/>
        <v>1446</v>
      </c>
      <c r="AY7" s="396">
        <f t="shared" si="18"/>
        <v>1386</v>
      </c>
      <c r="AZ7" s="328"/>
      <c r="BA7" s="397">
        <f t="shared" si="19"/>
        <v>10</v>
      </c>
      <c r="BB7" s="396">
        <f t="shared" si="20"/>
        <v>13</v>
      </c>
      <c r="BC7" s="396">
        <f t="shared" si="21"/>
        <v>16</v>
      </c>
      <c r="BD7" s="374">
        <f t="shared" si="22"/>
        <v>14</v>
      </c>
      <c r="BE7" s="396">
        <f t="shared" si="23"/>
        <v>16</v>
      </c>
      <c r="BF7" s="396">
        <f t="shared" si="24"/>
        <v>14</v>
      </c>
      <c r="BG7" s="396">
        <f t="shared" si="25"/>
        <v>10</v>
      </c>
      <c r="BH7" s="396">
        <f t="shared" si="26"/>
        <v>18</v>
      </c>
      <c r="BI7" s="396">
        <f t="shared" si="27"/>
        <v>15</v>
      </c>
      <c r="BJ7" s="396">
        <f t="shared" si="28"/>
        <v>15</v>
      </c>
      <c r="BK7" s="396">
        <f t="shared" si="29"/>
        <v>14</v>
      </c>
      <c r="BL7" s="375">
        <f t="shared" si="30"/>
        <v>155</v>
      </c>
      <c r="BM7" s="374">
        <f t="shared" si="31"/>
        <v>10</v>
      </c>
      <c r="BN7" s="374">
        <f t="shared" si="32"/>
        <v>18</v>
      </c>
      <c r="BO7" s="376">
        <f t="shared" si="33"/>
        <v>145</v>
      </c>
      <c r="BP7" s="332"/>
    </row>
    <row r="8" spans="1:68" ht="13.8">
      <c r="A8" s="377">
        <v>4</v>
      </c>
      <c r="B8" s="378" t="s">
        <v>209</v>
      </c>
      <c r="C8" s="398" t="s">
        <v>81</v>
      </c>
      <c r="D8" s="381"/>
      <c r="E8" s="379">
        <f t="shared" si="0"/>
        <v>1496.56</v>
      </c>
      <c r="F8" s="380">
        <f t="shared" si="1"/>
        <v>62.559999999999988</v>
      </c>
      <c r="G8" s="381">
        <v>1434</v>
      </c>
      <c r="H8" s="382">
        <f t="shared" si="2"/>
        <v>32.190000000000005</v>
      </c>
      <c r="I8" s="383">
        <f t="shared" si="3"/>
        <v>-57.090909090909008</v>
      </c>
      <c r="J8" s="384">
        <v>2</v>
      </c>
      <c r="K8" s="523">
        <v>16</v>
      </c>
      <c r="L8" s="385">
        <v>11</v>
      </c>
      <c r="M8" s="386">
        <f t="shared" si="4"/>
        <v>1491.090909090909</v>
      </c>
      <c r="N8" s="383">
        <f t="shared" si="5"/>
        <v>145</v>
      </c>
      <c r="O8" s="387">
        <f t="shared" si="6"/>
        <v>136</v>
      </c>
      <c r="P8" s="388">
        <v>29</v>
      </c>
      <c r="Q8" s="389">
        <v>2</v>
      </c>
      <c r="R8" s="390">
        <v>23</v>
      </c>
      <c r="S8" s="391">
        <v>2</v>
      </c>
      <c r="T8" s="392">
        <v>25</v>
      </c>
      <c r="U8" s="393">
        <v>2</v>
      </c>
      <c r="V8" s="390">
        <v>1</v>
      </c>
      <c r="W8" s="393">
        <v>2</v>
      </c>
      <c r="X8" s="392">
        <v>3</v>
      </c>
      <c r="Y8" s="393">
        <v>1</v>
      </c>
      <c r="Z8" s="392">
        <v>2</v>
      </c>
      <c r="AA8" s="393">
        <v>0</v>
      </c>
      <c r="AB8" s="392">
        <v>13</v>
      </c>
      <c r="AC8" s="391">
        <v>2</v>
      </c>
      <c r="AD8" s="388">
        <v>5</v>
      </c>
      <c r="AE8" s="389">
        <v>1</v>
      </c>
      <c r="AF8" s="394">
        <v>11</v>
      </c>
      <c r="AG8" s="391">
        <v>0</v>
      </c>
      <c r="AH8" s="390">
        <v>9</v>
      </c>
      <c r="AI8" s="393">
        <v>2</v>
      </c>
      <c r="AJ8" s="390">
        <v>14</v>
      </c>
      <c r="AK8" s="393">
        <v>2</v>
      </c>
      <c r="AL8" s="367"/>
      <c r="AM8" s="368">
        <f t="shared" si="7"/>
        <v>16</v>
      </c>
      <c r="AN8" s="367"/>
      <c r="AO8" s="395">
        <f t="shared" si="8"/>
        <v>1237</v>
      </c>
      <c r="AP8" s="374">
        <f t="shared" si="9"/>
        <v>1291</v>
      </c>
      <c r="AQ8" s="396">
        <f t="shared" si="10"/>
        <v>1274</v>
      </c>
      <c r="AR8" s="374">
        <f t="shared" si="11"/>
        <v>1773</v>
      </c>
      <c r="AS8" s="396">
        <f t="shared" si="12"/>
        <v>1712</v>
      </c>
      <c r="AT8" s="396">
        <f t="shared" si="13"/>
        <v>1712</v>
      </c>
      <c r="AU8" s="396">
        <f t="shared" si="14"/>
        <v>1410</v>
      </c>
      <c r="AV8" s="396">
        <f t="shared" si="15"/>
        <v>1651</v>
      </c>
      <c r="AW8" s="374">
        <f t="shared" si="16"/>
        <v>1446</v>
      </c>
      <c r="AX8" s="396">
        <f t="shared" si="17"/>
        <v>1488</v>
      </c>
      <c r="AY8" s="396">
        <f t="shared" si="18"/>
        <v>1408</v>
      </c>
      <c r="AZ8" s="328"/>
      <c r="BA8" s="397">
        <f t="shared" si="19"/>
        <v>10</v>
      </c>
      <c r="BB8" s="396">
        <f t="shared" si="20"/>
        <v>12</v>
      </c>
      <c r="BC8" s="396">
        <f t="shared" si="21"/>
        <v>9</v>
      </c>
      <c r="BD8" s="374">
        <f t="shared" si="22"/>
        <v>13</v>
      </c>
      <c r="BE8" s="396">
        <f t="shared" si="23"/>
        <v>15</v>
      </c>
      <c r="BF8" s="396">
        <f t="shared" si="24"/>
        <v>18</v>
      </c>
      <c r="BG8" s="396">
        <f t="shared" si="25"/>
        <v>12</v>
      </c>
      <c r="BH8" s="396">
        <f t="shared" si="26"/>
        <v>13</v>
      </c>
      <c r="BI8" s="396">
        <f t="shared" si="27"/>
        <v>15</v>
      </c>
      <c r="BJ8" s="396">
        <f t="shared" si="28"/>
        <v>14</v>
      </c>
      <c r="BK8" s="396">
        <f t="shared" si="29"/>
        <v>14</v>
      </c>
      <c r="BL8" s="375">
        <f t="shared" si="30"/>
        <v>145</v>
      </c>
      <c r="BM8" s="374">
        <f t="shared" si="31"/>
        <v>9</v>
      </c>
      <c r="BN8" s="374">
        <f t="shared" si="32"/>
        <v>18</v>
      </c>
      <c r="BO8" s="376">
        <f t="shared" si="33"/>
        <v>136</v>
      </c>
      <c r="BP8" s="332"/>
    </row>
    <row r="9" spans="1:68" ht="13.8">
      <c r="A9" s="377">
        <v>5</v>
      </c>
      <c r="B9" s="378" t="s">
        <v>211</v>
      </c>
      <c r="C9" s="398" t="s">
        <v>81</v>
      </c>
      <c r="D9" s="381"/>
      <c r="E9" s="379">
        <f t="shared" si="0"/>
        <v>1638</v>
      </c>
      <c r="F9" s="380">
        <f t="shared" si="1"/>
        <v>-13.000000000000007</v>
      </c>
      <c r="G9" s="381">
        <v>1651</v>
      </c>
      <c r="H9" s="382">
        <f t="shared" si="2"/>
        <v>19.98</v>
      </c>
      <c r="I9" s="383">
        <f t="shared" si="3"/>
        <v>323.4545454545455</v>
      </c>
      <c r="J9" s="384">
        <v>13</v>
      </c>
      <c r="K9" s="523">
        <v>13</v>
      </c>
      <c r="L9" s="400">
        <v>11</v>
      </c>
      <c r="M9" s="386">
        <f t="shared" si="4"/>
        <v>1327.5454545454545</v>
      </c>
      <c r="N9" s="383">
        <f t="shared" si="5"/>
        <v>141</v>
      </c>
      <c r="O9" s="387">
        <f t="shared" si="6"/>
        <v>133</v>
      </c>
      <c r="P9" s="388">
        <v>30</v>
      </c>
      <c r="Q9" s="389">
        <v>0</v>
      </c>
      <c r="R9" s="390">
        <v>46</v>
      </c>
      <c r="S9" s="391">
        <v>1</v>
      </c>
      <c r="T9" s="392">
        <v>40</v>
      </c>
      <c r="U9" s="393">
        <v>2</v>
      </c>
      <c r="V9" s="390">
        <v>36</v>
      </c>
      <c r="W9" s="393">
        <v>2</v>
      </c>
      <c r="X9" s="392">
        <v>24</v>
      </c>
      <c r="Y9" s="393">
        <v>2</v>
      </c>
      <c r="Z9" s="392">
        <v>12</v>
      </c>
      <c r="AA9" s="393">
        <v>1</v>
      </c>
      <c r="AB9" s="392">
        <v>20</v>
      </c>
      <c r="AC9" s="391">
        <v>2</v>
      </c>
      <c r="AD9" s="388">
        <v>4</v>
      </c>
      <c r="AE9" s="389">
        <v>1</v>
      </c>
      <c r="AF9" s="394">
        <v>2</v>
      </c>
      <c r="AG9" s="391">
        <v>0</v>
      </c>
      <c r="AH9" s="390">
        <v>19</v>
      </c>
      <c r="AI9" s="393">
        <v>2</v>
      </c>
      <c r="AJ9" s="390">
        <v>7</v>
      </c>
      <c r="AK9" s="393">
        <v>0</v>
      </c>
      <c r="AL9" s="367"/>
      <c r="AM9" s="368">
        <f t="shared" si="7"/>
        <v>13</v>
      </c>
      <c r="AN9" s="367"/>
      <c r="AO9" s="395">
        <f t="shared" si="8"/>
        <v>1226</v>
      </c>
      <c r="AP9" s="374">
        <f t="shared" si="9"/>
        <v>1000</v>
      </c>
      <c r="AQ9" s="396">
        <f t="shared" si="10"/>
        <v>1096</v>
      </c>
      <c r="AR9" s="374">
        <f t="shared" si="11"/>
        <v>1159</v>
      </c>
      <c r="AS9" s="396">
        <f t="shared" si="12"/>
        <v>1287</v>
      </c>
      <c r="AT9" s="396">
        <f t="shared" si="13"/>
        <v>1425</v>
      </c>
      <c r="AU9" s="396">
        <f t="shared" si="14"/>
        <v>1308</v>
      </c>
      <c r="AV9" s="396">
        <f t="shared" si="15"/>
        <v>1434</v>
      </c>
      <c r="AW9" s="374">
        <f t="shared" si="16"/>
        <v>1712</v>
      </c>
      <c r="AX9" s="396">
        <f t="shared" si="17"/>
        <v>1333</v>
      </c>
      <c r="AY9" s="396">
        <f t="shared" si="18"/>
        <v>1623</v>
      </c>
      <c r="AZ9" s="328"/>
      <c r="BA9" s="397">
        <f t="shared" si="19"/>
        <v>11</v>
      </c>
      <c r="BB9" s="396">
        <f t="shared" si="20"/>
        <v>8</v>
      </c>
      <c r="BC9" s="396">
        <f t="shared" si="21"/>
        <v>8</v>
      </c>
      <c r="BD9" s="374">
        <f t="shared" si="22"/>
        <v>12</v>
      </c>
      <c r="BE9" s="396">
        <f t="shared" si="23"/>
        <v>13</v>
      </c>
      <c r="BF9" s="396">
        <f t="shared" si="24"/>
        <v>16</v>
      </c>
      <c r="BG9" s="396">
        <f t="shared" si="25"/>
        <v>13</v>
      </c>
      <c r="BH9" s="396">
        <f t="shared" si="26"/>
        <v>16</v>
      </c>
      <c r="BI9" s="396">
        <f t="shared" si="27"/>
        <v>18</v>
      </c>
      <c r="BJ9" s="396">
        <f t="shared" si="28"/>
        <v>11</v>
      </c>
      <c r="BK9" s="396">
        <f t="shared" si="29"/>
        <v>15</v>
      </c>
      <c r="BL9" s="375">
        <f t="shared" si="30"/>
        <v>141</v>
      </c>
      <c r="BM9" s="374">
        <f t="shared" si="31"/>
        <v>8</v>
      </c>
      <c r="BN9" s="374">
        <f t="shared" si="32"/>
        <v>18</v>
      </c>
      <c r="BO9" s="376">
        <f t="shared" si="33"/>
        <v>133</v>
      </c>
      <c r="BP9" s="332"/>
    </row>
    <row r="10" spans="1:68" ht="13.8">
      <c r="A10" s="377">
        <v>6</v>
      </c>
      <c r="B10" s="378" t="s">
        <v>303</v>
      </c>
      <c r="C10" s="398" t="s">
        <v>128</v>
      </c>
      <c r="D10" s="381"/>
      <c r="E10" s="379">
        <f t="shared" si="0"/>
        <v>1596</v>
      </c>
      <c r="F10" s="380">
        <f t="shared" si="1"/>
        <v>-33.000000000000007</v>
      </c>
      <c r="G10" s="381">
        <v>1629</v>
      </c>
      <c r="H10" s="382">
        <f t="shared" si="2"/>
        <v>6.66</v>
      </c>
      <c r="I10" s="383">
        <f t="shared" si="3"/>
        <v>274.27272727272725</v>
      </c>
      <c r="J10" s="384">
        <v>25</v>
      </c>
      <c r="K10" s="523">
        <v>11</v>
      </c>
      <c r="L10" s="385">
        <v>11</v>
      </c>
      <c r="M10" s="386">
        <f t="shared" si="4"/>
        <v>1354.7272727272727</v>
      </c>
      <c r="N10" s="383">
        <f t="shared" si="5"/>
        <v>136</v>
      </c>
      <c r="O10" s="387">
        <f t="shared" si="6"/>
        <v>127</v>
      </c>
      <c r="P10" s="388">
        <v>31</v>
      </c>
      <c r="Q10" s="389">
        <v>1</v>
      </c>
      <c r="R10" s="390">
        <v>21</v>
      </c>
      <c r="S10" s="391">
        <v>1</v>
      </c>
      <c r="T10" s="392">
        <v>29</v>
      </c>
      <c r="U10" s="393">
        <v>2</v>
      </c>
      <c r="V10" s="390">
        <v>9</v>
      </c>
      <c r="W10" s="393">
        <v>2</v>
      </c>
      <c r="X10" s="392">
        <v>2</v>
      </c>
      <c r="Y10" s="393">
        <v>1</v>
      </c>
      <c r="Z10" s="392">
        <v>15</v>
      </c>
      <c r="AA10" s="393">
        <v>0</v>
      </c>
      <c r="AB10" s="392">
        <v>19</v>
      </c>
      <c r="AC10" s="391">
        <v>2</v>
      </c>
      <c r="AD10" s="388">
        <v>14</v>
      </c>
      <c r="AE10" s="389">
        <v>0</v>
      </c>
      <c r="AF10" s="394">
        <v>42</v>
      </c>
      <c r="AG10" s="391">
        <v>1</v>
      </c>
      <c r="AH10" s="390">
        <v>10</v>
      </c>
      <c r="AI10" s="393">
        <v>1</v>
      </c>
      <c r="AJ10" s="390">
        <v>24</v>
      </c>
      <c r="AK10" s="393">
        <v>0</v>
      </c>
      <c r="AL10" s="367"/>
      <c r="AM10" s="368">
        <f t="shared" si="7"/>
        <v>11</v>
      </c>
      <c r="AN10" s="367"/>
      <c r="AO10" s="395">
        <f t="shared" si="8"/>
        <v>1222</v>
      </c>
      <c r="AP10" s="374">
        <f t="shared" si="9"/>
        <v>1306</v>
      </c>
      <c r="AQ10" s="396">
        <f t="shared" si="10"/>
        <v>1237</v>
      </c>
      <c r="AR10" s="374">
        <f t="shared" si="11"/>
        <v>1488</v>
      </c>
      <c r="AS10" s="396">
        <f t="shared" si="12"/>
        <v>1712</v>
      </c>
      <c r="AT10" s="396">
        <f t="shared" si="13"/>
        <v>1386</v>
      </c>
      <c r="AU10" s="396">
        <f t="shared" si="14"/>
        <v>1333</v>
      </c>
      <c r="AV10" s="396">
        <f t="shared" si="15"/>
        <v>1408</v>
      </c>
      <c r="AW10" s="374">
        <f t="shared" si="16"/>
        <v>1071</v>
      </c>
      <c r="AX10" s="396">
        <f t="shared" si="17"/>
        <v>1452</v>
      </c>
      <c r="AY10" s="396">
        <f t="shared" si="18"/>
        <v>1287</v>
      </c>
      <c r="AZ10" s="328"/>
      <c r="BA10" s="397">
        <f t="shared" si="19"/>
        <v>9</v>
      </c>
      <c r="BB10" s="396">
        <f t="shared" si="20"/>
        <v>12</v>
      </c>
      <c r="BC10" s="396">
        <f t="shared" si="21"/>
        <v>10</v>
      </c>
      <c r="BD10" s="374">
        <f t="shared" si="22"/>
        <v>14</v>
      </c>
      <c r="BE10" s="396">
        <f t="shared" si="23"/>
        <v>18</v>
      </c>
      <c r="BF10" s="396">
        <f t="shared" si="24"/>
        <v>14</v>
      </c>
      <c r="BG10" s="396">
        <f t="shared" si="25"/>
        <v>11</v>
      </c>
      <c r="BH10" s="396">
        <f t="shared" si="26"/>
        <v>14</v>
      </c>
      <c r="BI10" s="396">
        <f t="shared" si="27"/>
        <v>10</v>
      </c>
      <c r="BJ10" s="396">
        <f t="shared" si="28"/>
        <v>11</v>
      </c>
      <c r="BK10" s="396">
        <f t="shared" si="29"/>
        <v>13</v>
      </c>
      <c r="BL10" s="375">
        <f t="shared" si="30"/>
        <v>136</v>
      </c>
      <c r="BM10" s="374">
        <f t="shared" si="31"/>
        <v>9</v>
      </c>
      <c r="BN10" s="374">
        <f t="shared" si="32"/>
        <v>18</v>
      </c>
      <c r="BO10" s="376">
        <f t="shared" si="33"/>
        <v>127</v>
      </c>
      <c r="BP10" s="332"/>
    </row>
    <row r="11" spans="1:68" ht="13.8">
      <c r="A11" s="377">
        <v>7</v>
      </c>
      <c r="B11" s="378" t="s">
        <v>210</v>
      </c>
      <c r="C11" s="398" t="s">
        <v>128</v>
      </c>
      <c r="D11" s="381"/>
      <c r="E11" s="379">
        <f t="shared" si="0"/>
        <v>1623</v>
      </c>
      <c r="F11" s="380">
        <f t="shared" si="1"/>
        <v>0</v>
      </c>
      <c r="G11" s="381">
        <v>1623</v>
      </c>
      <c r="H11" s="382">
        <f t="shared" si="2"/>
        <v>27.750000000000004</v>
      </c>
      <c r="I11" s="383">
        <f t="shared" si="3"/>
        <v>231.09090909090901</v>
      </c>
      <c r="J11" s="384">
        <v>6</v>
      </c>
      <c r="K11" s="523">
        <v>15</v>
      </c>
      <c r="L11" s="385">
        <v>11</v>
      </c>
      <c r="M11" s="386">
        <f t="shared" si="4"/>
        <v>1391.909090909091</v>
      </c>
      <c r="N11" s="383">
        <f t="shared" si="5"/>
        <v>146</v>
      </c>
      <c r="O11" s="387">
        <f t="shared" si="6"/>
        <v>135</v>
      </c>
      <c r="P11" s="388">
        <v>32</v>
      </c>
      <c r="Q11" s="389">
        <v>2</v>
      </c>
      <c r="R11" s="390">
        <v>20</v>
      </c>
      <c r="S11" s="391">
        <v>0</v>
      </c>
      <c r="T11" s="392">
        <v>30</v>
      </c>
      <c r="U11" s="393">
        <v>2</v>
      </c>
      <c r="V11" s="390">
        <v>24</v>
      </c>
      <c r="W11" s="393">
        <v>1</v>
      </c>
      <c r="X11" s="392">
        <v>19</v>
      </c>
      <c r="Y11" s="393">
        <v>2</v>
      </c>
      <c r="Z11" s="392">
        <v>11</v>
      </c>
      <c r="AA11" s="393">
        <v>1</v>
      </c>
      <c r="AB11" s="392">
        <v>38</v>
      </c>
      <c r="AC11" s="391">
        <v>2</v>
      </c>
      <c r="AD11" s="388">
        <v>26</v>
      </c>
      <c r="AE11" s="389">
        <v>2</v>
      </c>
      <c r="AF11" s="394">
        <v>3</v>
      </c>
      <c r="AG11" s="391">
        <v>1</v>
      </c>
      <c r="AH11" s="390">
        <v>2</v>
      </c>
      <c r="AI11" s="393">
        <v>0</v>
      </c>
      <c r="AJ11" s="390">
        <v>5</v>
      </c>
      <c r="AK11" s="393">
        <v>2</v>
      </c>
      <c r="AL11" s="367"/>
      <c r="AM11" s="368">
        <f t="shared" si="7"/>
        <v>15</v>
      </c>
      <c r="AN11" s="367"/>
      <c r="AO11" s="395">
        <f t="shared" si="8"/>
        <v>1213</v>
      </c>
      <c r="AP11" s="374">
        <f t="shared" si="9"/>
        <v>1308</v>
      </c>
      <c r="AQ11" s="396">
        <f t="shared" si="10"/>
        <v>1226</v>
      </c>
      <c r="AR11" s="374">
        <f t="shared" si="11"/>
        <v>1287</v>
      </c>
      <c r="AS11" s="396">
        <f t="shared" si="12"/>
        <v>1333</v>
      </c>
      <c r="AT11" s="396">
        <f t="shared" si="13"/>
        <v>1446</v>
      </c>
      <c r="AU11" s="396">
        <f t="shared" si="14"/>
        <v>1149</v>
      </c>
      <c r="AV11" s="396">
        <f t="shared" si="15"/>
        <v>1274</v>
      </c>
      <c r="AW11" s="374">
        <f t="shared" si="16"/>
        <v>1712</v>
      </c>
      <c r="AX11" s="396">
        <f t="shared" si="17"/>
        <v>1712</v>
      </c>
      <c r="AY11" s="396">
        <f t="shared" si="18"/>
        <v>1651</v>
      </c>
      <c r="AZ11" s="328"/>
      <c r="BA11" s="397">
        <f t="shared" si="19"/>
        <v>11</v>
      </c>
      <c r="BB11" s="396">
        <f t="shared" si="20"/>
        <v>13</v>
      </c>
      <c r="BC11" s="396">
        <f t="shared" si="21"/>
        <v>11</v>
      </c>
      <c r="BD11" s="374">
        <f t="shared" si="22"/>
        <v>13</v>
      </c>
      <c r="BE11" s="396">
        <f t="shared" si="23"/>
        <v>11</v>
      </c>
      <c r="BF11" s="396">
        <f t="shared" si="24"/>
        <v>15</v>
      </c>
      <c r="BG11" s="396">
        <f t="shared" si="25"/>
        <v>12</v>
      </c>
      <c r="BH11" s="396">
        <f t="shared" si="26"/>
        <v>14</v>
      </c>
      <c r="BI11" s="396">
        <f t="shared" si="27"/>
        <v>15</v>
      </c>
      <c r="BJ11" s="396">
        <f t="shared" si="28"/>
        <v>18</v>
      </c>
      <c r="BK11" s="396">
        <f t="shared" si="29"/>
        <v>13</v>
      </c>
      <c r="BL11" s="375">
        <f t="shared" si="30"/>
        <v>146</v>
      </c>
      <c r="BM11" s="374">
        <f t="shared" si="31"/>
        <v>11</v>
      </c>
      <c r="BN11" s="374">
        <f t="shared" si="32"/>
        <v>18</v>
      </c>
      <c r="BO11" s="376">
        <f t="shared" si="33"/>
        <v>135</v>
      </c>
      <c r="BP11" s="332"/>
    </row>
    <row r="12" spans="1:68" ht="13.8">
      <c r="A12" s="377">
        <v>8</v>
      </c>
      <c r="B12" s="378" t="s">
        <v>304</v>
      </c>
      <c r="C12" s="398" t="s">
        <v>305</v>
      </c>
      <c r="D12" s="524"/>
      <c r="E12" s="379">
        <f t="shared" si="0"/>
        <v>1459</v>
      </c>
      <c r="F12" s="380">
        <f t="shared" si="1"/>
        <v>-43.000000000000007</v>
      </c>
      <c r="G12" s="381">
        <v>1502</v>
      </c>
      <c r="H12" s="382">
        <f t="shared" si="2"/>
        <v>0</v>
      </c>
      <c r="I12" s="383">
        <f t="shared" si="3"/>
        <v>253.72727272727275</v>
      </c>
      <c r="J12" s="384">
        <v>35</v>
      </c>
      <c r="K12" s="523">
        <v>10</v>
      </c>
      <c r="L12" s="385">
        <v>11</v>
      </c>
      <c r="M12" s="386">
        <f t="shared" si="4"/>
        <v>1248.2727272727273</v>
      </c>
      <c r="N12" s="383">
        <f t="shared" si="5"/>
        <v>119</v>
      </c>
      <c r="O12" s="387">
        <f t="shared" si="6"/>
        <v>110</v>
      </c>
      <c r="P12" s="388">
        <v>33</v>
      </c>
      <c r="Q12" s="389">
        <v>2</v>
      </c>
      <c r="R12" s="390">
        <v>25</v>
      </c>
      <c r="S12" s="391">
        <v>0</v>
      </c>
      <c r="T12" s="392">
        <v>32</v>
      </c>
      <c r="U12" s="393">
        <v>2</v>
      </c>
      <c r="V12" s="390">
        <v>23</v>
      </c>
      <c r="W12" s="393">
        <v>2</v>
      </c>
      <c r="X12" s="392">
        <v>13</v>
      </c>
      <c r="Y12" s="393">
        <v>0</v>
      </c>
      <c r="Z12" s="392">
        <v>27</v>
      </c>
      <c r="AA12" s="393">
        <v>0</v>
      </c>
      <c r="AB12" s="392">
        <v>35</v>
      </c>
      <c r="AC12" s="391">
        <v>2</v>
      </c>
      <c r="AD12" s="388">
        <v>42</v>
      </c>
      <c r="AE12" s="389">
        <v>1</v>
      </c>
      <c r="AF12" s="394">
        <v>20</v>
      </c>
      <c r="AG12" s="391">
        <v>1</v>
      </c>
      <c r="AH12" s="390">
        <v>17</v>
      </c>
      <c r="AI12" s="393">
        <v>0</v>
      </c>
      <c r="AJ12" s="390">
        <v>36</v>
      </c>
      <c r="AK12" s="393">
        <v>0</v>
      </c>
      <c r="AL12" s="367"/>
      <c r="AM12" s="368">
        <f t="shared" si="7"/>
        <v>10</v>
      </c>
      <c r="AN12" s="367"/>
      <c r="AO12" s="395">
        <f t="shared" si="8"/>
        <v>1207</v>
      </c>
      <c r="AP12" s="374">
        <f t="shared" si="9"/>
        <v>1274</v>
      </c>
      <c r="AQ12" s="396">
        <f t="shared" si="10"/>
        <v>1213</v>
      </c>
      <c r="AR12" s="374">
        <f t="shared" si="11"/>
        <v>1291</v>
      </c>
      <c r="AS12" s="396">
        <f t="shared" si="12"/>
        <v>1410</v>
      </c>
      <c r="AT12" s="396">
        <f t="shared" si="13"/>
        <v>1267</v>
      </c>
      <c r="AU12" s="396">
        <f t="shared" si="14"/>
        <v>1169</v>
      </c>
      <c r="AV12" s="396">
        <f t="shared" si="15"/>
        <v>1071</v>
      </c>
      <c r="AW12" s="374">
        <f t="shared" si="16"/>
        <v>1308</v>
      </c>
      <c r="AX12" s="396">
        <f t="shared" si="17"/>
        <v>1362</v>
      </c>
      <c r="AY12" s="396">
        <f t="shared" si="18"/>
        <v>1159</v>
      </c>
      <c r="AZ12" s="328"/>
      <c r="BA12" s="397">
        <f t="shared" si="19"/>
        <v>9</v>
      </c>
      <c r="BB12" s="396">
        <f t="shared" si="20"/>
        <v>9</v>
      </c>
      <c r="BC12" s="396">
        <f t="shared" si="21"/>
        <v>11</v>
      </c>
      <c r="BD12" s="374">
        <f t="shared" si="22"/>
        <v>12</v>
      </c>
      <c r="BE12" s="396">
        <f t="shared" si="23"/>
        <v>12</v>
      </c>
      <c r="BF12" s="396">
        <f t="shared" si="24"/>
        <v>10</v>
      </c>
      <c r="BG12" s="396">
        <f t="shared" si="25"/>
        <v>9</v>
      </c>
      <c r="BH12" s="396">
        <f t="shared" si="26"/>
        <v>10</v>
      </c>
      <c r="BI12" s="396">
        <f t="shared" si="27"/>
        <v>13</v>
      </c>
      <c r="BJ12" s="396">
        <f t="shared" si="28"/>
        <v>12</v>
      </c>
      <c r="BK12" s="396">
        <f t="shared" si="29"/>
        <v>12</v>
      </c>
      <c r="BL12" s="375">
        <f t="shared" si="30"/>
        <v>119</v>
      </c>
      <c r="BM12" s="374">
        <f t="shared" si="31"/>
        <v>9</v>
      </c>
      <c r="BN12" s="374">
        <f t="shared" si="32"/>
        <v>13</v>
      </c>
      <c r="BO12" s="376">
        <f t="shared" si="33"/>
        <v>110</v>
      </c>
      <c r="BP12" s="332"/>
    </row>
    <row r="13" spans="1:68" ht="13.8">
      <c r="A13" s="377">
        <v>9</v>
      </c>
      <c r="B13" s="378" t="s">
        <v>306</v>
      </c>
      <c r="C13" s="398" t="s">
        <v>307</v>
      </c>
      <c r="D13" s="524"/>
      <c r="E13" s="379">
        <f t="shared" si="0"/>
        <v>1488</v>
      </c>
      <c r="F13" s="380">
        <f t="shared" si="1"/>
        <v>0</v>
      </c>
      <c r="G13" s="381">
        <v>1488</v>
      </c>
      <c r="H13" s="382">
        <f t="shared" si="2"/>
        <v>23.310000000000002</v>
      </c>
      <c r="I13" s="383">
        <f t="shared" si="3"/>
        <v>150.72727272727275</v>
      </c>
      <c r="J13" s="384">
        <v>10</v>
      </c>
      <c r="K13" s="523">
        <v>14</v>
      </c>
      <c r="L13" s="385">
        <v>11</v>
      </c>
      <c r="M13" s="386">
        <f t="shared" si="4"/>
        <v>1337.2727272727273</v>
      </c>
      <c r="N13" s="383">
        <f t="shared" si="5"/>
        <v>129</v>
      </c>
      <c r="O13" s="387">
        <f t="shared" si="6"/>
        <v>124</v>
      </c>
      <c r="P13" s="388">
        <v>34</v>
      </c>
      <c r="Q13" s="389">
        <v>2</v>
      </c>
      <c r="R13" s="390">
        <v>22</v>
      </c>
      <c r="S13" s="391">
        <v>2</v>
      </c>
      <c r="T13" s="392">
        <v>14</v>
      </c>
      <c r="U13" s="393">
        <v>0</v>
      </c>
      <c r="V13" s="390">
        <v>6</v>
      </c>
      <c r="W13" s="393">
        <v>0</v>
      </c>
      <c r="X13" s="392">
        <v>52</v>
      </c>
      <c r="Y13" s="393">
        <v>2</v>
      </c>
      <c r="Z13" s="392">
        <v>42</v>
      </c>
      <c r="AA13" s="393">
        <v>2</v>
      </c>
      <c r="AB13" s="392">
        <v>15</v>
      </c>
      <c r="AC13" s="391">
        <v>1</v>
      </c>
      <c r="AD13" s="388">
        <v>1</v>
      </c>
      <c r="AE13" s="389">
        <v>1</v>
      </c>
      <c r="AF13" s="394">
        <v>38</v>
      </c>
      <c r="AG13" s="391">
        <v>2</v>
      </c>
      <c r="AH13" s="390">
        <v>4</v>
      </c>
      <c r="AI13" s="393">
        <v>0</v>
      </c>
      <c r="AJ13" s="390">
        <v>17</v>
      </c>
      <c r="AK13" s="393">
        <v>2</v>
      </c>
      <c r="AL13" s="367"/>
      <c r="AM13" s="368">
        <f t="shared" si="7"/>
        <v>14</v>
      </c>
      <c r="AN13" s="367"/>
      <c r="AO13" s="395">
        <f t="shared" si="8"/>
        <v>1202</v>
      </c>
      <c r="AP13" s="374">
        <f t="shared" si="9"/>
        <v>1296</v>
      </c>
      <c r="AQ13" s="396">
        <f t="shared" si="10"/>
        <v>1408</v>
      </c>
      <c r="AR13" s="374">
        <f t="shared" si="11"/>
        <v>1629</v>
      </c>
      <c r="AS13" s="396">
        <f t="shared" si="12"/>
        <v>1000</v>
      </c>
      <c r="AT13" s="396">
        <f t="shared" si="13"/>
        <v>1071</v>
      </c>
      <c r="AU13" s="396">
        <f t="shared" si="14"/>
        <v>1386</v>
      </c>
      <c r="AV13" s="396">
        <f t="shared" si="15"/>
        <v>1773</v>
      </c>
      <c r="AW13" s="374">
        <f t="shared" si="16"/>
        <v>1149</v>
      </c>
      <c r="AX13" s="396">
        <f t="shared" si="17"/>
        <v>1434</v>
      </c>
      <c r="AY13" s="396">
        <f t="shared" si="18"/>
        <v>1362</v>
      </c>
      <c r="AZ13" s="328"/>
      <c r="BA13" s="397">
        <f t="shared" si="19"/>
        <v>10</v>
      </c>
      <c r="BB13" s="396">
        <f t="shared" si="20"/>
        <v>12</v>
      </c>
      <c r="BC13" s="396">
        <f t="shared" si="21"/>
        <v>14</v>
      </c>
      <c r="BD13" s="374">
        <f t="shared" si="22"/>
        <v>11</v>
      </c>
      <c r="BE13" s="396">
        <f t="shared" si="23"/>
        <v>5</v>
      </c>
      <c r="BF13" s="396">
        <f t="shared" si="24"/>
        <v>10</v>
      </c>
      <c r="BG13" s="396">
        <f t="shared" si="25"/>
        <v>14</v>
      </c>
      <c r="BH13" s="396">
        <f t="shared" si="26"/>
        <v>13</v>
      </c>
      <c r="BI13" s="396">
        <f t="shared" si="27"/>
        <v>12</v>
      </c>
      <c r="BJ13" s="396">
        <f t="shared" si="28"/>
        <v>16</v>
      </c>
      <c r="BK13" s="396">
        <f t="shared" si="29"/>
        <v>12</v>
      </c>
      <c r="BL13" s="375">
        <f t="shared" si="30"/>
        <v>129</v>
      </c>
      <c r="BM13" s="374">
        <f t="shared" si="31"/>
        <v>5</v>
      </c>
      <c r="BN13" s="374">
        <f t="shared" si="32"/>
        <v>16</v>
      </c>
      <c r="BO13" s="376">
        <f t="shared" si="33"/>
        <v>124</v>
      </c>
      <c r="BP13" s="332"/>
    </row>
    <row r="14" spans="1:68" ht="13.8">
      <c r="A14" s="377">
        <v>10</v>
      </c>
      <c r="B14" s="378" t="s">
        <v>308</v>
      </c>
      <c r="C14" s="398" t="s">
        <v>279</v>
      </c>
      <c r="D14" s="524"/>
      <c r="E14" s="379">
        <f t="shared" si="0"/>
        <v>1419</v>
      </c>
      <c r="F14" s="380">
        <f t="shared" si="1"/>
        <v>-33.000000000000007</v>
      </c>
      <c r="G14" s="401">
        <v>1452</v>
      </c>
      <c r="H14" s="382">
        <f t="shared" si="2"/>
        <v>4.4400000000000004</v>
      </c>
      <c r="I14" s="383">
        <f t="shared" si="3"/>
        <v>186.81818181818176</v>
      </c>
      <c r="J14" s="384">
        <v>27</v>
      </c>
      <c r="K14" s="523">
        <v>11</v>
      </c>
      <c r="L14" s="385">
        <v>11</v>
      </c>
      <c r="M14" s="386">
        <f t="shared" si="4"/>
        <v>1265.1818181818182</v>
      </c>
      <c r="N14" s="383">
        <f t="shared" si="5"/>
        <v>112</v>
      </c>
      <c r="O14" s="387">
        <f t="shared" si="6"/>
        <v>104</v>
      </c>
      <c r="P14" s="388">
        <v>35</v>
      </c>
      <c r="Q14" s="389">
        <v>0</v>
      </c>
      <c r="R14" s="390">
        <v>39</v>
      </c>
      <c r="S14" s="391">
        <v>2</v>
      </c>
      <c r="T14" s="392">
        <v>33</v>
      </c>
      <c r="U14" s="393">
        <v>0</v>
      </c>
      <c r="V14" s="390">
        <v>46</v>
      </c>
      <c r="W14" s="393">
        <v>0</v>
      </c>
      <c r="X14" s="392">
        <v>32</v>
      </c>
      <c r="Y14" s="393">
        <v>2</v>
      </c>
      <c r="Z14" s="392">
        <v>1</v>
      </c>
      <c r="AA14" s="393">
        <v>0</v>
      </c>
      <c r="AB14" s="392">
        <v>43</v>
      </c>
      <c r="AC14" s="391">
        <v>2</v>
      </c>
      <c r="AD14" s="388">
        <v>37</v>
      </c>
      <c r="AE14" s="389">
        <v>2</v>
      </c>
      <c r="AF14" s="394">
        <v>21</v>
      </c>
      <c r="AG14" s="391">
        <v>2</v>
      </c>
      <c r="AH14" s="390">
        <v>6</v>
      </c>
      <c r="AI14" s="393">
        <v>1</v>
      </c>
      <c r="AJ14" s="390">
        <v>20</v>
      </c>
      <c r="AK14" s="393">
        <v>0</v>
      </c>
      <c r="AL14" s="367"/>
      <c r="AM14" s="368">
        <f t="shared" si="7"/>
        <v>11</v>
      </c>
      <c r="AN14" s="367"/>
      <c r="AO14" s="395">
        <f t="shared" si="8"/>
        <v>1169</v>
      </c>
      <c r="AP14" s="374">
        <f t="shared" si="9"/>
        <v>1099</v>
      </c>
      <c r="AQ14" s="396">
        <f t="shared" si="10"/>
        <v>1207</v>
      </c>
      <c r="AR14" s="374">
        <f t="shared" si="11"/>
        <v>1000</v>
      </c>
      <c r="AS14" s="396">
        <f t="shared" si="12"/>
        <v>1213</v>
      </c>
      <c r="AT14" s="396">
        <f t="shared" si="13"/>
        <v>1773</v>
      </c>
      <c r="AU14" s="396">
        <f t="shared" si="14"/>
        <v>1062</v>
      </c>
      <c r="AV14" s="396">
        <f t="shared" si="15"/>
        <v>1151</v>
      </c>
      <c r="AW14" s="374">
        <f t="shared" si="16"/>
        <v>1306</v>
      </c>
      <c r="AX14" s="396">
        <f t="shared" si="17"/>
        <v>1629</v>
      </c>
      <c r="AY14" s="396">
        <f t="shared" si="18"/>
        <v>1308</v>
      </c>
      <c r="AZ14" s="328"/>
      <c r="BA14" s="397">
        <f t="shared" si="19"/>
        <v>9</v>
      </c>
      <c r="BB14" s="396">
        <f t="shared" si="20"/>
        <v>9</v>
      </c>
      <c r="BC14" s="396">
        <f t="shared" si="21"/>
        <v>9</v>
      </c>
      <c r="BD14" s="374">
        <f t="shared" si="22"/>
        <v>8</v>
      </c>
      <c r="BE14" s="396">
        <f t="shared" si="23"/>
        <v>11</v>
      </c>
      <c r="BF14" s="396">
        <f t="shared" si="24"/>
        <v>13</v>
      </c>
      <c r="BG14" s="396">
        <f t="shared" si="25"/>
        <v>8</v>
      </c>
      <c r="BH14" s="396">
        <f t="shared" si="26"/>
        <v>9</v>
      </c>
      <c r="BI14" s="396">
        <f t="shared" si="27"/>
        <v>12</v>
      </c>
      <c r="BJ14" s="396">
        <f t="shared" si="28"/>
        <v>11</v>
      </c>
      <c r="BK14" s="396">
        <f t="shared" si="29"/>
        <v>13</v>
      </c>
      <c r="BL14" s="375">
        <f t="shared" si="30"/>
        <v>112</v>
      </c>
      <c r="BM14" s="374">
        <f t="shared" si="31"/>
        <v>8</v>
      </c>
      <c r="BN14" s="374">
        <f t="shared" si="32"/>
        <v>13</v>
      </c>
      <c r="BO14" s="376">
        <f t="shared" si="33"/>
        <v>104</v>
      </c>
      <c r="BP14" s="332"/>
    </row>
    <row r="15" spans="1:68" ht="13.8">
      <c r="A15" s="377">
        <v>11</v>
      </c>
      <c r="B15" s="378" t="s">
        <v>212</v>
      </c>
      <c r="C15" s="398" t="s">
        <v>271</v>
      </c>
      <c r="D15" s="524"/>
      <c r="E15" s="379">
        <f t="shared" si="0"/>
        <v>1478.28</v>
      </c>
      <c r="F15" s="380">
        <f t="shared" si="1"/>
        <v>32.280000000000015</v>
      </c>
      <c r="G15" s="381">
        <v>1446</v>
      </c>
      <c r="H15" s="382">
        <f t="shared" si="2"/>
        <v>28.860000000000003</v>
      </c>
      <c r="I15" s="383">
        <f t="shared" si="3"/>
        <v>35.090909090909008</v>
      </c>
      <c r="J15" s="384">
        <v>5</v>
      </c>
      <c r="K15" s="523">
        <v>15</v>
      </c>
      <c r="L15" s="385">
        <v>11</v>
      </c>
      <c r="M15" s="386">
        <f t="shared" si="4"/>
        <v>1410.909090909091</v>
      </c>
      <c r="N15" s="383">
        <f t="shared" si="5"/>
        <v>152</v>
      </c>
      <c r="O15" s="387">
        <f t="shared" si="6"/>
        <v>142</v>
      </c>
      <c r="P15" s="388">
        <v>36</v>
      </c>
      <c r="Q15" s="389">
        <v>2</v>
      </c>
      <c r="R15" s="390">
        <v>24</v>
      </c>
      <c r="S15" s="391">
        <v>2</v>
      </c>
      <c r="T15" s="392">
        <v>20</v>
      </c>
      <c r="U15" s="393">
        <v>0</v>
      </c>
      <c r="V15" s="390">
        <v>34</v>
      </c>
      <c r="W15" s="393">
        <v>1</v>
      </c>
      <c r="X15" s="392">
        <v>22</v>
      </c>
      <c r="Y15" s="393">
        <v>2</v>
      </c>
      <c r="Z15" s="392">
        <v>7</v>
      </c>
      <c r="AA15" s="393">
        <v>1</v>
      </c>
      <c r="AB15" s="392">
        <v>17</v>
      </c>
      <c r="AC15" s="391">
        <v>2</v>
      </c>
      <c r="AD15" s="388">
        <v>12</v>
      </c>
      <c r="AE15" s="389">
        <v>1</v>
      </c>
      <c r="AF15" s="394">
        <v>4</v>
      </c>
      <c r="AG15" s="391">
        <v>2</v>
      </c>
      <c r="AH15" s="390">
        <v>3</v>
      </c>
      <c r="AI15" s="393">
        <v>2</v>
      </c>
      <c r="AJ15" s="390">
        <v>2</v>
      </c>
      <c r="AK15" s="393">
        <v>0</v>
      </c>
      <c r="AL15" s="367"/>
      <c r="AM15" s="368">
        <f t="shared" si="7"/>
        <v>15</v>
      </c>
      <c r="AN15" s="367"/>
      <c r="AO15" s="395">
        <f t="shared" si="8"/>
        <v>1159</v>
      </c>
      <c r="AP15" s="374">
        <f t="shared" si="9"/>
        <v>1287</v>
      </c>
      <c r="AQ15" s="396">
        <f t="shared" si="10"/>
        <v>1308</v>
      </c>
      <c r="AR15" s="374">
        <f t="shared" si="11"/>
        <v>1202</v>
      </c>
      <c r="AS15" s="396">
        <f t="shared" si="12"/>
        <v>1296</v>
      </c>
      <c r="AT15" s="396">
        <f t="shared" si="13"/>
        <v>1623</v>
      </c>
      <c r="AU15" s="396">
        <f t="shared" si="14"/>
        <v>1362</v>
      </c>
      <c r="AV15" s="396">
        <f t="shared" si="15"/>
        <v>1425</v>
      </c>
      <c r="AW15" s="374">
        <f t="shared" si="16"/>
        <v>1434</v>
      </c>
      <c r="AX15" s="396">
        <f t="shared" si="17"/>
        <v>1712</v>
      </c>
      <c r="AY15" s="396">
        <f t="shared" si="18"/>
        <v>1712</v>
      </c>
      <c r="AZ15" s="328"/>
      <c r="BA15" s="397">
        <f t="shared" si="19"/>
        <v>12</v>
      </c>
      <c r="BB15" s="396">
        <f t="shared" si="20"/>
        <v>13</v>
      </c>
      <c r="BC15" s="396">
        <f t="shared" si="21"/>
        <v>13</v>
      </c>
      <c r="BD15" s="374">
        <f t="shared" si="22"/>
        <v>10</v>
      </c>
      <c r="BE15" s="396">
        <f t="shared" si="23"/>
        <v>12</v>
      </c>
      <c r="BF15" s="396">
        <f t="shared" si="24"/>
        <v>15</v>
      </c>
      <c r="BG15" s="396">
        <f t="shared" si="25"/>
        <v>12</v>
      </c>
      <c r="BH15" s="396">
        <f t="shared" si="26"/>
        <v>16</v>
      </c>
      <c r="BI15" s="396">
        <f t="shared" si="27"/>
        <v>16</v>
      </c>
      <c r="BJ15" s="396">
        <f t="shared" si="28"/>
        <v>15</v>
      </c>
      <c r="BK15" s="396">
        <f t="shared" si="29"/>
        <v>18</v>
      </c>
      <c r="BL15" s="375">
        <f t="shared" si="30"/>
        <v>152</v>
      </c>
      <c r="BM15" s="374">
        <f t="shared" si="31"/>
        <v>10</v>
      </c>
      <c r="BN15" s="374">
        <f t="shared" si="32"/>
        <v>18</v>
      </c>
      <c r="BO15" s="376">
        <f t="shared" si="33"/>
        <v>142</v>
      </c>
      <c r="BP15" s="332"/>
    </row>
    <row r="16" spans="1:68" ht="13.8">
      <c r="A16" s="377">
        <v>12</v>
      </c>
      <c r="B16" s="378" t="s">
        <v>309</v>
      </c>
      <c r="C16" s="398" t="s">
        <v>310</v>
      </c>
      <c r="D16" s="524"/>
      <c r="E16" s="379">
        <f t="shared" si="0"/>
        <v>1473.1</v>
      </c>
      <c r="F16" s="380">
        <f t="shared" si="1"/>
        <v>48.099999999999966</v>
      </c>
      <c r="G16" s="381">
        <v>1425</v>
      </c>
      <c r="H16" s="382">
        <f t="shared" si="2"/>
        <v>31.080000000000002</v>
      </c>
      <c r="I16" s="383">
        <f t="shared" si="3"/>
        <v>8.6363636363637397</v>
      </c>
      <c r="J16" s="384">
        <v>3</v>
      </c>
      <c r="K16" s="523">
        <v>16</v>
      </c>
      <c r="L16" s="385">
        <v>11</v>
      </c>
      <c r="M16" s="386">
        <f t="shared" si="4"/>
        <v>1416.3636363636363</v>
      </c>
      <c r="N16" s="383">
        <f t="shared" si="5"/>
        <v>133</v>
      </c>
      <c r="O16" s="387">
        <f t="shared" si="6"/>
        <v>124</v>
      </c>
      <c r="P16" s="388">
        <v>37</v>
      </c>
      <c r="Q16" s="389">
        <v>2</v>
      </c>
      <c r="R16" s="390">
        <v>35</v>
      </c>
      <c r="S16" s="391">
        <v>2</v>
      </c>
      <c r="T16" s="392">
        <v>3</v>
      </c>
      <c r="U16" s="393">
        <v>0</v>
      </c>
      <c r="V16" s="390">
        <v>33</v>
      </c>
      <c r="W16" s="393">
        <v>2</v>
      </c>
      <c r="X16" s="392">
        <v>14</v>
      </c>
      <c r="Y16" s="393">
        <v>1</v>
      </c>
      <c r="Z16" s="392">
        <v>5</v>
      </c>
      <c r="AA16" s="393">
        <v>1</v>
      </c>
      <c r="AB16" s="392">
        <v>27</v>
      </c>
      <c r="AC16" s="391">
        <v>2</v>
      </c>
      <c r="AD16" s="388">
        <v>11</v>
      </c>
      <c r="AE16" s="389">
        <v>1</v>
      </c>
      <c r="AF16" s="394">
        <v>15</v>
      </c>
      <c r="AG16" s="391">
        <v>1</v>
      </c>
      <c r="AH16" s="390">
        <v>13</v>
      </c>
      <c r="AI16" s="393">
        <v>2</v>
      </c>
      <c r="AJ16" s="390">
        <v>1</v>
      </c>
      <c r="AK16" s="393">
        <v>2</v>
      </c>
      <c r="AL16" s="367"/>
      <c r="AM16" s="368">
        <f t="shared" si="7"/>
        <v>16</v>
      </c>
      <c r="AN16" s="367"/>
      <c r="AO16" s="395">
        <f t="shared" si="8"/>
        <v>1151</v>
      </c>
      <c r="AP16" s="374">
        <f t="shared" si="9"/>
        <v>1169</v>
      </c>
      <c r="AQ16" s="396">
        <f t="shared" si="10"/>
        <v>1712</v>
      </c>
      <c r="AR16" s="374">
        <f t="shared" si="11"/>
        <v>1207</v>
      </c>
      <c r="AS16" s="396">
        <f t="shared" si="12"/>
        <v>1408</v>
      </c>
      <c r="AT16" s="396">
        <f t="shared" si="13"/>
        <v>1651</v>
      </c>
      <c r="AU16" s="396">
        <f t="shared" si="14"/>
        <v>1267</v>
      </c>
      <c r="AV16" s="396">
        <f t="shared" si="15"/>
        <v>1446</v>
      </c>
      <c r="AW16" s="374">
        <f t="shared" si="16"/>
        <v>1386</v>
      </c>
      <c r="AX16" s="396">
        <f t="shared" si="17"/>
        <v>1410</v>
      </c>
      <c r="AY16" s="396">
        <f t="shared" si="18"/>
        <v>1773</v>
      </c>
      <c r="AZ16" s="328"/>
      <c r="BA16" s="397">
        <f t="shared" si="19"/>
        <v>9</v>
      </c>
      <c r="BB16" s="396">
        <f t="shared" si="20"/>
        <v>9</v>
      </c>
      <c r="BC16" s="396">
        <f t="shared" si="21"/>
        <v>15</v>
      </c>
      <c r="BD16" s="374">
        <f t="shared" si="22"/>
        <v>9</v>
      </c>
      <c r="BE16" s="396">
        <f t="shared" si="23"/>
        <v>14</v>
      </c>
      <c r="BF16" s="396">
        <f t="shared" si="24"/>
        <v>13</v>
      </c>
      <c r="BG16" s="396">
        <f t="shared" si="25"/>
        <v>10</v>
      </c>
      <c r="BH16" s="396">
        <f t="shared" si="26"/>
        <v>15</v>
      </c>
      <c r="BI16" s="396">
        <f t="shared" si="27"/>
        <v>14</v>
      </c>
      <c r="BJ16" s="396">
        <f t="shared" si="28"/>
        <v>12</v>
      </c>
      <c r="BK16" s="396">
        <f t="shared" si="29"/>
        <v>13</v>
      </c>
      <c r="BL16" s="375">
        <f t="shared" si="30"/>
        <v>133</v>
      </c>
      <c r="BM16" s="374">
        <f t="shared" si="31"/>
        <v>9</v>
      </c>
      <c r="BN16" s="374">
        <f t="shared" si="32"/>
        <v>15</v>
      </c>
      <c r="BO16" s="376">
        <f t="shared" si="33"/>
        <v>124</v>
      </c>
      <c r="BP16" s="332"/>
    </row>
    <row r="17" spans="1:68" ht="13.8">
      <c r="A17" s="377">
        <v>13</v>
      </c>
      <c r="B17" s="378" t="s">
        <v>208</v>
      </c>
      <c r="C17" s="398" t="s">
        <v>307</v>
      </c>
      <c r="D17" s="381"/>
      <c r="E17" s="379">
        <f t="shared" si="0"/>
        <v>1402.44</v>
      </c>
      <c r="F17" s="380">
        <f t="shared" si="1"/>
        <v>-7.5600000000000023</v>
      </c>
      <c r="G17" s="381">
        <v>1410</v>
      </c>
      <c r="H17" s="382">
        <f t="shared" si="2"/>
        <v>15.540000000000001</v>
      </c>
      <c r="I17" s="383">
        <f t="shared" si="3"/>
        <v>79.818181818181756</v>
      </c>
      <c r="J17" s="384">
        <v>17</v>
      </c>
      <c r="K17" s="523">
        <v>12</v>
      </c>
      <c r="L17" s="385">
        <v>11</v>
      </c>
      <c r="M17" s="386">
        <f t="shared" si="4"/>
        <v>1330.1818181818182</v>
      </c>
      <c r="N17" s="383">
        <f t="shared" si="5"/>
        <v>144</v>
      </c>
      <c r="O17" s="387">
        <f t="shared" si="6"/>
        <v>134</v>
      </c>
      <c r="P17" s="388">
        <v>38</v>
      </c>
      <c r="Q17" s="389">
        <v>2</v>
      </c>
      <c r="R17" s="390">
        <v>30</v>
      </c>
      <c r="S17" s="391">
        <v>2</v>
      </c>
      <c r="T17" s="392">
        <v>2</v>
      </c>
      <c r="U17" s="393">
        <v>0</v>
      </c>
      <c r="V17" s="390">
        <v>28</v>
      </c>
      <c r="W17" s="393">
        <v>2</v>
      </c>
      <c r="X17" s="392">
        <v>8</v>
      </c>
      <c r="Y17" s="393">
        <v>2</v>
      </c>
      <c r="Z17" s="392">
        <v>20</v>
      </c>
      <c r="AA17" s="393">
        <v>1</v>
      </c>
      <c r="AB17" s="392">
        <v>4</v>
      </c>
      <c r="AC17" s="391">
        <v>0</v>
      </c>
      <c r="AD17" s="388">
        <v>34</v>
      </c>
      <c r="AE17" s="389">
        <v>2</v>
      </c>
      <c r="AF17" s="394">
        <v>14</v>
      </c>
      <c r="AG17" s="391">
        <v>1</v>
      </c>
      <c r="AH17" s="390">
        <v>12</v>
      </c>
      <c r="AI17" s="393">
        <v>0</v>
      </c>
      <c r="AJ17" s="390">
        <v>50</v>
      </c>
      <c r="AK17" s="393">
        <v>0</v>
      </c>
      <c r="AL17" s="367"/>
      <c r="AM17" s="368">
        <f t="shared" si="7"/>
        <v>12</v>
      </c>
      <c r="AN17" s="367"/>
      <c r="AO17" s="395">
        <f t="shared" si="8"/>
        <v>1149</v>
      </c>
      <c r="AP17" s="374">
        <f t="shared" si="9"/>
        <v>1226</v>
      </c>
      <c r="AQ17" s="396">
        <f t="shared" si="10"/>
        <v>1712</v>
      </c>
      <c r="AR17" s="374">
        <f t="shared" si="11"/>
        <v>1266</v>
      </c>
      <c r="AS17" s="396">
        <f t="shared" si="12"/>
        <v>1502</v>
      </c>
      <c r="AT17" s="396">
        <f t="shared" si="13"/>
        <v>1308</v>
      </c>
      <c r="AU17" s="396">
        <f t="shared" si="14"/>
        <v>1434</v>
      </c>
      <c r="AV17" s="396">
        <f t="shared" si="15"/>
        <v>1202</v>
      </c>
      <c r="AW17" s="374">
        <f t="shared" si="16"/>
        <v>1408</v>
      </c>
      <c r="AX17" s="396">
        <f t="shared" si="17"/>
        <v>1425</v>
      </c>
      <c r="AY17" s="396">
        <f t="shared" si="18"/>
        <v>1000</v>
      </c>
      <c r="AZ17" s="328"/>
      <c r="BA17" s="397">
        <f t="shared" si="19"/>
        <v>12</v>
      </c>
      <c r="BB17" s="396">
        <f t="shared" si="20"/>
        <v>11</v>
      </c>
      <c r="BC17" s="396">
        <f t="shared" si="21"/>
        <v>18</v>
      </c>
      <c r="BD17" s="374">
        <f t="shared" si="22"/>
        <v>10</v>
      </c>
      <c r="BE17" s="396">
        <f t="shared" si="23"/>
        <v>10</v>
      </c>
      <c r="BF17" s="396">
        <f t="shared" si="24"/>
        <v>13</v>
      </c>
      <c r="BG17" s="396">
        <f t="shared" si="25"/>
        <v>16</v>
      </c>
      <c r="BH17" s="396">
        <f t="shared" si="26"/>
        <v>10</v>
      </c>
      <c r="BI17" s="396">
        <f t="shared" si="27"/>
        <v>14</v>
      </c>
      <c r="BJ17" s="396">
        <f t="shared" si="28"/>
        <v>16</v>
      </c>
      <c r="BK17" s="396">
        <f t="shared" si="29"/>
        <v>14</v>
      </c>
      <c r="BL17" s="375">
        <f t="shared" si="30"/>
        <v>144</v>
      </c>
      <c r="BM17" s="374">
        <f t="shared" si="31"/>
        <v>10</v>
      </c>
      <c r="BN17" s="374">
        <f t="shared" si="32"/>
        <v>18</v>
      </c>
      <c r="BO17" s="376">
        <f t="shared" si="33"/>
        <v>134</v>
      </c>
      <c r="BP17" s="332"/>
    </row>
    <row r="18" spans="1:68" ht="13.8">
      <c r="A18" s="377">
        <v>14</v>
      </c>
      <c r="B18" s="378" t="s">
        <v>311</v>
      </c>
      <c r="C18" s="398" t="s">
        <v>274</v>
      </c>
      <c r="D18" s="381"/>
      <c r="E18" s="379">
        <f t="shared" si="0"/>
        <v>1427.62</v>
      </c>
      <c r="F18" s="380">
        <f t="shared" si="1"/>
        <v>19.619999999999997</v>
      </c>
      <c r="G18" s="381">
        <v>1408</v>
      </c>
      <c r="H18" s="382">
        <f t="shared" si="2"/>
        <v>25.53</v>
      </c>
      <c r="I18" s="383">
        <f t="shared" si="3"/>
        <v>47.181818181818244</v>
      </c>
      <c r="J18" s="384">
        <v>8</v>
      </c>
      <c r="K18" s="523">
        <v>14</v>
      </c>
      <c r="L18" s="385">
        <v>11</v>
      </c>
      <c r="M18" s="386">
        <f t="shared" si="4"/>
        <v>1360.8181818181818</v>
      </c>
      <c r="N18" s="383">
        <f t="shared" si="5"/>
        <v>141</v>
      </c>
      <c r="O18" s="387">
        <f t="shared" si="6"/>
        <v>132</v>
      </c>
      <c r="P18" s="388">
        <v>39</v>
      </c>
      <c r="Q18" s="389">
        <v>2</v>
      </c>
      <c r="R18" s="390">
        <v>51</v>
      </c>
      <c r="S18" s="391">
        <v>2</v>
      </c>
      <c r="T18" s="392">
        <v>9</v>
      </c>
      <c r="U18" s="393">
        <v>2</v>
      </c>
      <c r="V18" s="390">
        <v>3</v>
      </c>
      <c r="W18" s="393">
        <v>0</v>
      </c>
      <c r="X18" s="392">
        <v>12</v>
      </c>
      <c r="Y18" s="393">
        <v>1</v>
      </c>
      <c r="Z18" s="392">
        <v>34</v>
      </c>
      <c r="AA18" s="393">
        <v>0</v>
      </c>
      <c r="AB18" s="392">
        <v>22</v>
      </c>
      <c r="AC18" s="391">
        <v>2</v>
      </c>
      <c r="AD18" s="388">
        <v>6</v>
      </c>
      <c r="AE18" s="389">
        <v>2</v>
      </c>
      <c r="AF18" s="394">
        <v>13</v>
      </c>
      <c r="AG18" s="391">
        <v>1</v>
      </c>
      <c r="AH18" s="390">
        <v>26</v>
      </c>
      <c r="AI18" s="393">
        <v>2</v>
      </c>
      <c r="AJ18" s="390">
        <v>4</v>
      </c>
      <c r="AK18" s="393">
        <v>0</v>
      </c>
      <c r="AL18" s="367"/>
      <c r="AM18" s="368">
        <f t="shared" si="7"/>
        <v>14</v>
      </c>
      <c r="AN18" s="367"/>
      <c r="AO18" s="395">
        <f t="shared" si="8"/>
        <v>1099</v>
      </c>
      <c r="AP18" s="374">
        <f t="shared" si="9"/>
        <v>1000</v>
      </c>
      <c r="AQ18" s="396">
        <f t="shared" si="10"/>
        <v>1488</v>
      </c>
      <c r="AR18" s="374">
        <f t="shared" si="11"/>
        <v>1712</v>
      </c>
      <c r="AS18" s="396">
        <f t="shared" si="12"/>
        <v>1425</v>
      </c>
      <c r="AT18" s="396">
        <f t="shared" si="13"/>
        <v>1202</v>
      </c>
      <c r="AU18" s="396">
        <f t="shared" si="14"/>
        <v>1296</v>
      </c>
      <c r="AV18" s="396">
        <f t="shared" si="15"/>
        <v>1629</v>
      </c>
      <c r="AW18" s="374">
        <f t="shared" si="16"/>
        <v>1410</v>
      </c>
      <c r="AX18" s="396">
        <f t="shared" si="17"/>
        <v>1274</v>
      </c>
      <c r="AY18" s="396">
        <f t="shared" si="18"/>
        <v>1434</v>
      </c>
      <c r="AZ18" s="328"/>
      <c r="BA18" s="397">
        <f t="shared" si="19"/>
        <v>9</v>
      </c>
      <c r="BB18" s="396">
        <f t="shared" si="20"/>
        <v>12</v>
      </c>
      <c r="BC18" s="396">
        <f t="shared" si="21"/>
        <v>14</v>
      </c>
      <c r="BD18" s="374">
        <f t="shared" si="22"/>
        <v>15</v>
      </c>
      <c r="BE18" s="396">
        <f t="shared" si="23"/>
        <v>16</v>
      </c>
      <c r="BF18" s="396">
        <f t="shared" si="24"/>
        <v>10</v>
      </c>
      <c r="BG18" s="396">
        <f t="shared" si="25"/>
        <v>12</v>
      </c>
      <c r="BH18" s="396">
        <f t="shared" si="26"/>
        <v>11</v>
      </c>
      <c r="BI18" s="396">
        <f t="shared" si="27"/>
        <v>12</v>
      </c>
      <c r="BJ18" s="396">
        <f t="shared" si="28"/>
        <v>14</v>
      </c>
      <c r="BK18" s="396">
        <f t="shared" si="29"/>
        <v>16</v>
      </c>
      <c r="BL18" s="375">
        <f t="shared" si="30"/>
        <v>141</v>
      </c>
      <c r="BM18" s="374">
        <f t="shared" si="31"/>
        <v>9</v>
      </c>
      <c r="BN18" s="374">
        <f t="shared" si="32"/>
        <v>16</v>
      </c>
      <c r="BO18" s="376">
        <f t="shared" si="33"/>
        <v>132</v>
      </c>
      <c r="BP18" s="332"/>
    </row>
    <row r="19" spans="1:68" ht="13.8">
      <c r="A19" s="377">
        <v>15</v>
      </c>
      <c r="B19" s="378" t="s">
        <v>220</v>
      </c>
      <c r="C19" s="398" t="s">
        <v>118</v>
      </c>
      <c r="D19" s="381"/>
      <c r="E19" s="379">
        <f t="shared" si="0"/>
        <v>1405.16</v>
      </c>
      <c r="F19" s="380">
        <f t="shared" si="1"/>
        <v>19.160000000000004</v>
      </c>
      <c r="G19" s="381">
        <v>1386</v>
      </c>
      <c r="H19" s="382">
        <f t="shared" si="2"/>
        <v>24.42</v>
      </c>
      <c r="I19" s="383">
        <f t="shared" si="3"/>
        <v>49.272727272727252</v>
      </c>
      <c r="J19" s="384">
        <v>9</v>
      </c>
      <c r="K19" s="523">
        <v>14</v>
      </c>
      <c r="L19" s="385">
        <v>11</v>
      </c>
      <c r="M19" s="386">
        <f t="shared" si="4"/>
        <v>1336.7272727272727</v>
      </c>
      <c r="N19" s="383">
        <f t="shared" si="5"/>
        <v>134</v>
      </c>
      <c r="O19" s="387">
        <f t="shared" si="6"/>
        <v>127</v>
      </c>
      <c r="P19" s="388">
        <v>40</v>
      </c>
      <c r="Q19" s="389">
        <v>1</v>
      </c>
      <c r="R19" s="390">
        <v>44</v>
      </c>
      <c r="S19" s="391">
        <v>2</v>
      </c>
      <c r="T19" s="392">
        <v>26</v>
      </c>
      <c r="U19" s="393">
        <v>0</v>
      </c>
      <c r="V19" s="390">
        <v>38</v>
      </c>
      <c r="W19" s="393">
        <v>1</v>
      </c>
      <c r="X19" s="392">
        <v>30</v>
      </c>
      <c r="Y19" s="393">
        <v>2</v>
      </c>
      <c r="Z19" s="392">
        <v>6</v>
      </c>
      <c r="AA19" s="393">
        <v>2</v>
      </c>
      <c r="AB19" s="392">
        <v>9</v>
      </c>
      <c r="AC19" s="391">
        <v>1</v>
      </c>
      <c r="AD19" s="388">
        <v>20</v>
      </c>
      <c r="AE19" s="389">
        <v>1</v>
      </c>
      <c r="AF19" s="394">
        <v>12</v>
      </c>
      <c r="AG19" s="391">
        <v>1</v>
      </c>
      <c r="AH19" s="390">
        <v>18</v>
      </c>
      <c r="AI19" s="393">
        <v>2</v>
      </c>
      <c r="AJ19" s="390">
        <v>3</v>
      </c>
      <c r="AK19" s="393">
        <v>1</v>
      </c>
      <c r="AL19" s="367"/>
      <c r="AM19" s="368">
        <f t="shared" si="7"/>
        <v>14</v>
      </c>
      <c r="AN19" s="367"/>
      <c r="AO19" s="395">
        <f t="shared" si="8"/>
        <v>1096</v>
      </c>
      <c r="AP19" s="374">
        <f t="shared" si="9"/>
        <v>1040</v>
      </c>
      <c r="AQ19" s="396">
        <f t="shared" si="10"/>
        <v>1274</v>
      </c>
      <c r="AR19" s="374">
        <f t="shared" si="11"/>
        <v>1149</v>
      </c>
      <c r="AS19" s="396">
        <f t="shared" si="12"/>
        <v>1226</v>
      </c>
      <c r="AT19" s="396">
        <f t="shared" si="13"/>
        <v>1629</v>
      </c>
      <c r="AU19" s="396">
        <f t="shared" si="14"/>
        <v>1488</v>
      </c>
      <c r="AV19" s="396">
        <f t="shared" si="15"/>
        <v>1308</v>
      </c>
      <c r="AW19" s="374">
        <f t="shared" si="16"/>
        <v>1425</v>
      </c>
      <c r="AX19" s="396">
        <f t="shared" si="17"/>
        <v>1357</v>
      </c>
      <c r="AY19" s="396">
        <f t="shared" si="18"/>
        <v>1712</v>
      </c>
      <c r="AZ19" s="328"/>
      <c r="BA19" s="397">
        <f t="shared" si="19"/>
        <v>8</v>
      </c>
      <c r="BB19" s="396">
        <f t="shared" si="20"/>
        <v>7</v>
      </c>
      <c r="BC19" s="396">
        <f t="shared" si="21"/>
        <v>14</v>
      </c>
      <c r="BD19" s="374">
        <f t="shared" si="22"/>
        <v>12</v>
      </c>
      <c r="BE19" s="396">
        <f t="shared" si="23"/>
        <v>11</v>
      </c>
      <c r="BF19" s="396">
        <f t="shared" si="24"/>
        <v>11</v>
      </c>
      <c r="BG19" s="396">
        <f t="shared" si="25"/>
        <v>14</v>
      </c>
      <c r="BH19" s="396">
        <f t="shared" si="26"/>
        <v>13</v>
      </c>
      <c r="BI19" s="396">
        <f t="shared" si="27"/>
        <v>16</v>
      </c>
      <c r="BJ19" s="396">
        <f t="shared" si="28"/>
        <v>13</v>
      </c>
      <c r="BK19" s="396">
        <f t="shared" si="29"/>
        <v>15</v>
      </c>
      <c r="BL19" s="375">
        <f t="shared" si="30"/>
        <v>134</v>
      </c>
      <c r="BM19" s="374">
        <f t="shared" si="31"/>
        <v>7</v>
      </c>
      <c r="BN19" s="374">
        <f t="shared" si="32"/>
        <v>16</v>
      </c>
      <c r="BO19" s="376">
        <f t="shared" si="33"/>
        <v>127</v>
      </c>
      <c r="BP19" s="332"/>
    </row>
    <row r="20" spans="1:68" ht="13.8">
      <c r="A20" s="377">
        <v>16</v>
      </c>
      <c r="B20" s="378" t="s">
        <v>221</v>
      </c>
      <c r="C20" s="398" t="s">
        <v>108</v>
      </c>
      <c r="D20" s="381"/>
      <c r="E20" s="379">
        <f t="shared" si="0"/>
        <v>1327.7</v>
      </c>
      <c r="F20" s="380">
        <f t="shared" si="1"/>
        <v>-35.299999999999997</v>
      </c>
      <c r="G20" s="381">
        <v>1363</v>
      </c>
      <c r="H20" s="382">
        <f t="shared" si="2"/>
        <v>0</v>
      </c>
      <c r="I20" s="383">
        <f t="shared" si="3"/>
        <v>115</v>
      </c>
      <c r="J20" s="384">
        <v>34</v>
      </c>
      <c r="K20" s="523">
        <v>10</v>
      </c>
      <c r="L20" s="385">
        <v>11</v>
      </c>
      <c r="M20" s="386">
        <f t="shared" si="4"/>
        <v>1248</v>
      </c>
      <c r="N20" s="383">
        <f t="shared" si="5"/>
        <v>125</v>
      </c>
      <c r="O20" s="387">
        <f t="shared" si="6"/>
        <v>117</v>
      </c>
      <c r="P20" s="388">
        <v>41</v>
      </c>
      <c r="Q20" s="389">
        <v>2</v>
      </c>
      <c r="R20" s="390">
        <v>2</v>
      </c>
      <c r="S20" s="391">
        <v>0</v>
      </c>
      <c r="T20" s="392">
        <v>34</v>
      </c>
      <c r="U20" s="393">
        <v>0</v>
      </c>
      <c r="V20" s="390">
        <v>17</v>
      </c>
      <c r="W20" s="393">
        <v>0</v>
      </c>
      <c r="X20" s="392">
        <v>43</v>
      </c>
      <c r="Y20" s="393">
        <v>2</v>
      </c>
      <c r="Z20" s="392">
        <v>21</v>
      </c>
      <c r="AA20" s="393">
        <v>1</v>
      </c>
      <c r="AB20" s="392">
        <v>39</v>
      </c>
      <c r="AC20" s="391">
        <v>2</v>
      </c>
      <c r="AD20" s="388">
        <v>36</v>
      </c>
      <c r="AE20" s="389">
        <v>1</v>
      </c>
      <c r="AF20" s="394">
        <v>22</v>
      </c>
      <c r="AG20" s="391">
        <v>2</v>
      </c>
      <c r="AH20" s="390">
        <v>38</v>
      </c>
      <c r="AI20" s="393">
        <v>0</v>
      </c>
      <c r="AJ20" s="390">
        <v>23</v>
      </c>
      <c r="AK20" s="393">
        <v>0</v>
      </c>
      <c r="AL20" s="367"/>
      <c r="AM20" s="368">
        <f t="shared" si="7"/>
        <v>10</v>
      </c>
      <c r="AN20" s="367"/>
      <c r="AO20" s="395">
        <f t="shared" si="8"/>
        <v>1090</v>
      </c>
      <c r="AP20" s="374">
        <f t="shared" si="9"/>
        <v>1712</v>
      </c>
      <c r="AQ20" s="396">
        <f t="shared" si="10"/>
        <v>1202</v>
      </c>
      <c r="AR20" s="374">
        <f t="shared" si="11"/>
        <v>1362</v>
      </c>
      <c r="AS20" s="396">
        <f t="shared" si="12"/>
        <v>1062</v>
      </c>
      <c r="AT20" s="396">
        <f t="shared" si="13"/>
        <v>1306</v>
      </c>
      <c r="AU20" s="396">
        <f t="shared" si="14"/>
        <v>1099</v>
      </c>
      <c r="AV20" s="396">
        <f t="shared" si="15"/>
        <v>1159</v>
      </c>
      <c r="AW20" s="374">
        <f t="shared" si="16"/>
        <v>1296</v>
      </c>
      <c r="AX20" s="396">
        <f t="shared" si="17"/>
        <v>1149</v>
      </c>
      <c r="AY20" s="396">
        <f t="shared" si="18"/>
        <v>1291</v>
      </c>
      <c r="AZ20" s="328"/>
      <c r="BA20" s="397">
        <f t="shared" si="19"/>
        <v>8</v>
      </c>
      <c r="BB20" s="396">
        <f t="shared" si="20"/>
        <v>18</v>
      </c>
      <c r="BC20" s="396">
        <f t="shared" si="21"/>
        <v>10</v>
      </c>
      <c r="BD20" s="374">
        <f t="shared" si="22"/>
        <v>12</v>
      </c>
      <c r="BE20" s="396">
        <f t="shared" si="23"/>
        <v>8</v>
      </c>
      <c r="BF20" s="396">
        <f t="shared" si="24"/>
        <v>12</v>
      </c>
      <c r="BG20" s="396">
        <f t="shared" si="25"/>
        <v>9</v>
      </c>
      <c r="BH20" s="396">
        <f t="shared" si="26"/>
        <v>12</v>
      </c>
      <c r="BI20" s="396">
        <f t="shared" si="27"/>
        <v>12</v>
      </c>
      <c r="BJ20" s="396">
        <f t="shared" si="28"/>
        <v>12</v>
      </c>
      <c r="BK20" s="396">
        <f t="shared" si="29"/>
        <v>12</v>
      </c>
      <c r="BL20" s="375">
        <f t="shared" si="30"/>
        <v>125</v>
      </c>
      <c r="BM20" s="374">
        <f t="shared" si="31"/>
        <v>8</v>
      </c>
      <c r="BN20" s="374">
        <f t="shared" si="32"/>
        <v>18</v>
      </c>
      <c r="BO20" s="376">
        <f t="shared" si="33"/>
        <v>117</v>
      </c>
      <c r="BP20" s="332"/>
    </row>
    <row r="21" spans="1:68" ht="13.8">
      <c r="A21" s="377">
        <v>17</v>
      </c>
      <c r="B21" s="378" t="s">
        <v>216</v>
      </c>
      <c r="C21" s="398" t="s">
        <v>289</v>
      </c>
      <c r="D21" s="381"/>
      <c r="E21" s="379">
        <f t="shared" si="0"/>
        <v>1362.3</v>
      </c>
      <c r="F21" s="380">
        <f t="shared" si="1"/>
        <v>0.30000000000002913</v>
      </c>
      <c r="G21" s="401">
        <v>1362</v>
      </c>
      <c r="H21" s="382">
        <f t="shared" si="2"/>
        <v>12.21</v>
      </c>
      <c r="I21" s="383">
        <f t="shared" si="3"/>
        <v>44.090909090909008</v>
      </c>
      <c r="J21" s="384">
        <v>20</v>
      </c>
      <c r="K21" s="523">
        <v>12</v>
      </c>
      <c r="L21" s="385">
        <v>11</v>
      </c>
      <c r="M21" s="386">
        <f t="shared" si="4"/>
        <v>1317.909090909091</v>
      </c>
      <c r="N21" s="383">
        <f t="shared" si="5"/>
        <v>123</v>
      </c>
      <c r="O21" s="387">
        <f t="shared" si="6"/>
        <v>116</v>
      </c>
      <c r="P21" s="388">
        <v>42</v>
      </c>
      <c r="Q21" s="389">
        <v>0</v>
      </c>
      <c r="R21" s="390">
        <v>38</v>
      </c>
      <c r="S21" s="391">
        <v>0</v>
      </c>
      <c r="T21" s="392">
        <v>44</v>
      </c>
      <c r="U21" s="393">
        <v>2</v>
      </c>
      <c r="V21" s="390">
        <v>16</v>
      </c>
      <c r="W21" s="393">
        <v>2</v>
      </c>
      <c r="X21" s="392">
        <v>1</v>
      </c>
      <c r="Y21" s="393">
        <v>2</v>
      </c>
      <c r="Z21" s="392">
        <v>35</v>
      </c>
      <c r="AA21" s="393">
        <v>2</v>
      </c>
      <c r="AB21" s="392">
        <v>11</v>
      </c>
      <c r="AC21" s="391">
        <v>0</v>
      </c>
      <c r="AD21" s="388">
        <v>31</v>
      </c>
      <c r="AE21" s="389">
        <v>2</v>
      </c>
      <c r="AF21" s="394">
        <v>26</v>
      </c>
      <c r="AG21" s="391">
        <v>0</v>
      </c>
      <c r="AH21" s="390">
        <v>8</v>
      </c>
      <c r="AI21" s="393">
        <v>2</v>
      </c>
      <c r="AJ21" s="390">
        <v>9</v>
      </c>
      <c r="AK21" s="393">
        <v>0</v>
      </c>
      <c r="AL21" s="367"/>
      <c r="AM21" s="368">
        <f t="shared" si="7"/>
        <v>12</v>
      </c>
      <c r="AN21" s="367"/>
      <c r="AO21" s="395">
        <f t="shared" si="8"/>
        <v>1071</v>
      </c>
      <c r="AP21" s="374">
        <f t="shared" si="9"/>
        <v>1149</v>
      </c>
      <c r="AQ21" s="396">
        <f t="shared" si="10"/>
        <v>1040</v>
      </c>
      <c r="AR21" s="374">
        <f t="shared" si="11"/>
        <v>1363</v>
      </c>
      <c r="AS21" s="396">
        <f t="shared" si="12"/>
        <v>1773</v>
      </c>
      <c r="AT21" s="396">
        <f t="shared" si="13"/>
        <v>1169</v>
      </c>
      <c r="AU21" s="396">
        <f t="shared" si="14"/>
        <v>1446</v>
      </c>
      <c r="AV21" s="396">
        <f t="shared" si="15"/>
        <v>1222</v>
      </c>
      <c r="AW21" s="374">
        <f t="shared" si="16"/>
        <v>1274</v>
      </c>
      <c r="AX21" s="396">
        <f t="shared" si="17"/>
        <v>1502</v>
      </c>
      <c r="AY21" s="396">
        <f t="shared" si="18"/>
        <v>1488</v>
      </c>
      <c r="AZ21" s="328"/>
      <c r="BA21" s="397">
        <f t="shared" si="19"/>
        <v>10</v>
      </c>
      <c r="BB21" s="396">
        <f t="shared" si="20"/>
        <v>12</v>
      </c>
      <c r="BC21" s="396">
        <f t="shared" si="21"/>
        <v>7</v>
      </c>
      <c r="BD21" s="374">
        <f t="shared" si="22"/>
        <v>10</v>
      </c>
      <c r="BE21" s="396">
        <f t="shared" si="23"/>
        <v>13</v>
      </c>
      <c r="BF21" s="396">
        <f t="shared" si="24"/>
        <v>9</v>
      </c>
      <c r="BG21" s="396">
        <f t="shared" si="25"/>
        <v>15</v>
      </c>
      <c r="BH21" s="396">
        <f t="shared" si="26"/>
        <v>9</v>
      </c>
      <c r="BI21" s="396">
        <f t="shared" si="27"/>
        <v>14</v>
      </c>
      <c r="BJ21" s="396">
        <f t="shared" si="28"/>
        <v>10</v>
      </c>
      <c r="BK21" s="396">
        <f t="shared" si="29"/>
        <v>14</v>
      </c>
      <c r="BL21" s="375">
        <f t="shared" si="30"/>
        <v>123</v>
      </c>
      <c r="BM21" s="374">
        <f t="shared" si="31"/>
        <v>7</v>
      </c>
      <c r="BN21" s="374">
        <f t="shared" si="32"/>
        <v>15</v>
      </c>
      <c r="BO21" s="376">
        <f t="shared" si="33"/>
        <v>116</v>
      </c>
      <c r="BP21" s="332"/>
    </row>
    <row r="22" spans="1:68" ht="13.8">
      <c r="A22" s="377">
        <v>18</v>
      </c>
      <c r="B22" s="378" t="s">
        <v>215</v>
      </c>
      <c r="C22" s="398" t="s">
        <v>310</v>
      </c>
      <c r="D22" s="381"/>
      <c r="E22" s="379">
        <f t="shared" si="0"/>
        <v>1367.28</v>
      </c>
      <c r="F22" s="380">
        <f t="shared" si="1"/>
        <v>10.279999999999987</v>
      </c>
      <c r="G22" s="381">
        <v>1357</v>
      </c>
      <c r="H22" s="382">
        <f t="shared" si="2"/>
        <v>17.760000000000002</v>
      </c>
      <c r="I22" s="383">
        <f t="shared" si="3"/>
        <v>44.181818181818244</v>
      </c>
      <c r="J22" s="384">
        <v>15</v>
      </c>
      <c r="K22" s="523">
        <v>13</v>
      </c>
      <c r="L22" s="385">
        <v>11</v>
      </c>
      <c r="M22" s="386">
        <f t="shared" si="4"/>
        <v>1312.8181818181818</v>
      </c>
      <c r="N22" s="383">
        <f t="shared" si="5"/>
        <v>118</v>
      </c>
      <c r="O22" s="387">
        <f t="shared" si="6"/>
        <v>110</v>
      </c>
      <c r="P22" s="388">
        <v>43</v>
      </c>
      <c r="Q22" s="389">
        <v>2</v>
      </c>
      <c r="R22" s="390">
        <v>3</v>
      </c>
      <c r="S22" s="391">
        <v>0</v>
      </c>
      <c r="T22" s="392">
        <v>35</v>
      </c>
      <c r="U22" s="393">
        <v>0</v>
      </c>
      <c r="V22" s="390">
        <v>37</v>
      </c>
      <c r="W22" s="393">
        <v>2</v>
      </c>
      <c r="X22" s="392">
        <v>23</v>
      </c>
      <c r="Y22" s="393">
        <v>0</v>
      </c>
      <c r="Z22" s="392">
        <v>41</v>
      </c>
      <c r="AA22" s="393">
        <v>2</v>
      </c>
      <c r="AB22" s="392">
        <v>33</v>
      </c>
      <c r="AC22" s="391">
        <v>2</v>
      </c>
      <c r="AD22" s="388">
        <v>27</v>
      </c>
      <c r="AE22" s="389">
        <v>2</v>
      </c>
      <c r="AF22" s="394">
        <v>1</v>
      </c>
      <c r="AG22" s="391">
        <v>1</v>
      </c>
      <c r="AH22" s="390">
        <v>15</v>
      </c>
      <c r="AI22" s="393">
        <v>0</v>
      </c>
      <c r="AJ22" s="390">
        <v>19</v>
      </c>
      <c r="AK22" s="393">
        <v>2</v>
      </c>
      <c r="AL22" s="367"/>
      <c r="AM22" s="368">
        <f t="shared" si="7"/>
        <v>13</v>
      </c>
      <c r="AN22" s="367"/>
      <c r="AO22" s="395">
        <f t="shared" si="8"/>
        <v>1062</v>
      </c>
      <c r="AP22" s="374">
        <f t="shared" si="9"/>
        <v>1712</v>
      </c>
      <c r="AQ22" s="396">
        <f t="shared" si="10"/>
        <v>1169</v>
      </c>
      <c r="AR22" s="374">
        <f t="shared" si="11"/>
        <v>1151</v>
      </c>
      <c r="AS22" s="396">
        <f t="shared" si="12"/>
        <v>1291</v>
      </c>
      <c r="AT22" s="396">
        <f t="shared" si="13"/>
        <v>1090</v>
      </c>
      <c r="AU22" s="396">
        <f t="shared" si="14"/>
        <v>1207</v>
      </c>
      <c r="AV22" s="396">
        <f t="shared" si="15"/>
        <v>1267</v>
      </c>
      <c r="AW22" s="374">
        <f t="shared" si="16"/>
        <v>1773</v>
      </c>
      <c r="AX22" s="396">
        <f t="shared" si="17"/>
        <v>1386</v>
      </c>
      <c r="AY22" s="396">
        <f t="shared" si="18"/>
        <v>1333</v>
      </c>
      <c r="AZ22" s="328"/>
      <c r="BA22" s="397">
        <f t="shared" si="19"/>
        <v>8</v>
      </c>
      <c r="BB22" s="396">
        <f t="shared" si="20"/>
        <v>15</v>
      </c>
      <c r="BC22" s="396">
        <f t="shared" si="21"/>
        <v>9</v>
      </c>
      <c r="BD22" s="374">
        <f t="shared" si="22"/>
        <v>9</v>
      </c>
      <c r="BE22" s="396">
        <f t="shared" si="23"/>
        <v>12</v>
      </c>
      <c r="BF22" s="396">
        <f t="shared" si="24"/>
        <v>8</v>
      </c>
      <c r="BG22" s="396">
        <f t="shared" si="25"/>
        <v>9</v>
      </c>
      <c r="BH22" s="396">
        <f t="shared" si="26"/>
        <v>10</v>
      </c>
      <c r="BI22" s="396">
        <f t="shared" si="27"/>
        <v>13</v>
      </c>
      <c r="BJ22" s="396">
        <f t="shared" si="28"/>
        <v>14</v>
      </c>
      <c r="BK22" s="396">
        <f t="shared" si="29"/>
        <v>11</v>
      </c>
      <c r="BL22" s="375">
        <f t="shared" si="30"/>
        <v>118</v>
      </c>
      <c r="BM22" s="374">
        <f t="shared" si="31"/>
        <v>8</v>
      </c>
      <c r="BN22" s="374">
        <f t="shared" si="32"/>
        <v>15</v>
      </c>
      <c r="BO22" s="376">
        <f t="shared" si="33"/>
        <v>110</v>
      </c>
      <c r="BP22" s="332"/>
    </row>
    <row r="23" spans="1:68" ht="13.8">
      <c r="A23" s="377">
        <v>19</v>
      </c>
      <c r="B23" s="378" t="s">
        <v>219</v>
      </c>
      <c r="C23" s="398" t="s">
        <v>305</v>
      </c>
      <c r="D23" s="381"/>
      <c r="E23" s="379">
        <f t="shared" si="0"/>
        <v>1343.5</v>
      </c>
      <c r="F23" s="380">
        <f t="shared" si="1"/>
        <v>10.500000000000007</v>
      </c>
      <c r="G23" s="381">
        <v>1333</v>
      </c>
      <c r="H23" s="382">
        <f t="shared" si="2"/>
        <v>5.5500000000000007</v>
      </c>
      <c r="I23" s="383">
        <f t="shared" si="3"/>
        <v>-47.727272727272748</v>
      </c>
      <c r="J23" s="384">
        <v>26</v>
      </c>
      <c r="K23" s="523">
        <v>11</v>
      </c>
      <c r="L23" s="385">
        <v>11</v>
      </c>
      <c r="M23" s="386">
        <f t="shared" si="4"/>
        <v>1380.7272727272727</v>
      </c>
      <c r="N23" s="383">
        <f t="shared" si="5"/>
        <v>121</v>
      </c>
      <c r="O23" s="387">
        <f t="shared" si="6"/>
        <v>114</v>
      </c>
      <c r="P23" s="388">
        <v>44</v>
      </c>
      <c r="Q23" s="389">
        <v>1</v>
      </c>
      <c r="R23" s="390">
        <v>40</v>
      </c>
      <c r="S23" s="391">
        <v>2</v>
      </c>
      <c r="T23" s="392">
        <v>1</v>
      </c>
      <c r="U23" s="393">
        <v>0</v>
      </c>
      <c r="V23" s="390">
        <v>21</v>
      </c>
      <c r="W23" s="393">
        <v>2</v>
      </c>
      <c r="X23" s="392">
        <v>7</v>
      </c>
      <c r="Y23" s="393">
        <v>0</v>
      </c>
      <c r="Z23" s="392">
        <v>25</v>
      </c>
      <c r="AA23" s="393">
        <v>2</v>
      </c>
      <c r="AB23" s="392">
        <v>6</v>
      </c>
      <c r="AC23" s="391">
        <v>0</v>
      </c>
      <c r="AD23" s="388">
        <v>29</v>
      </c>
      <c r="AE23" s="389">
        <v>2</v>
      </c>
      <c r="AF23" s="394">
        <v>34</v>
      </c>
      <c r="AG23" s="391">
        <v>2</v>
      </c>
      <c r="AH23" s="390">
        <v>5</v>
      </c>
      <c r="AI23" s="393">
        <v>0</v>
      </c>
      <c r="AJ23" s="390">
        <v>18</v>
      </c>
      <c r="AK23" s="393">
        <v>0</v>
      </c>
      <c r="AL23" s="367"/>
      <c r="AM23" s="368">
        <f t="shared" si="7"/>
        <v>11</v>
      </c>
      <c r="AN23" s="367"/>
      <c r="AO23" s="395">
        <f t="shared" si="8"/>
        <v>1040</v>
      </c>
      <c r="AP23" s="374">
        <f t="shared" si="9"/>
        <v>1096</v>
      </c>
      <c r="AQ23" s="396">
        <f t="shared" si="10"/>
        <v>1773</v>
      </c>
      <c r="AR23" s="374">
        <f t="shared" si="11"/>
        <v>1306</v>
      </c>
      <c r="AS23" s="396">
        <f t="shared" si="12"/>
        <v>1623</v>
      </c>
      <c r="AT23" s="396">
        <f t="shared" si="13"/>
        <v>1274</v>
      </c>
      <c r="AU23" s="396">
        <f t="shared" si="14"/>
        <v>1629</v>
      </c>
      <c r="AV23" s="396">
        <f t="shared" si="15"/>
        <v>1237</v>
      </c>
      <c r="AW23" s="374">
        <f t="shared" si="16"/>
        <v>1202</v>
      </c>
      <c r="AX23" s="396">
        <f t="shared" si="17"/>
        <v>1651</v>
      </c>
      <c r="AY23" s="396">
        <f t="shared" si="18"/>
        <v>1357</v>
      </c>
      <c r="AZ23" s="328"/>
      <c r="BA23" s="397">
        <f t="shared" si="19"/>
        <v>7</v>
      </c>
      <c r="BB23" s="396">
        <f t="shared" si="20"/>
        <v>8</v>
      </c>
      <c r="BC23" s="396">
        <f t="shared" si="21"/>
        <v>13</v>
      </c>
      <c r="BD23" s="374">
        <f t="shared" si="22"/>
        <v>12</v>
      </c>
      <c r="BE23" s="396">
        <f t="shared" si="23"/>
        <v>15</v>
      </c>
      <c r="BF23" s="396">
        <f t="shared" si="24"/>
        <v>9</v>
      </c>
      <c r="BG23" s="396">
        <f t="shared" si="25"/>
        <v>11</v>
      </c>
      <c r="BH23" s="396">
        <f t="shared" si="26"/>
        <v>10</v>
      </c>
      <c r="BI23" s="396">
        <f t="shared" si="27"/>
        <v>10</v>
      </c>
      <c r="BJ23" s="396">
        <f t="shared" si="28"/>
        <v>13</v>
      </c>
      <c r="BK23" s="396">
        <f t="shared" si="29"/>
        <v>13</v>
      </c>
      <c r="BL23" s="375">
        <f t="shared" si="30"/>
        <v>121</v>
      </c>
      <c r="BM23" s="374">
        <f t="shared" si="31"/>
        <v>7</v>
      </c>
      <c r="BN23" s="374">
        <f t="shared" si="32"/>
        <v>15</v>
      </c>
      <c r="BO23" s="376">
        <f t="shared" si="33"/>
        <v>114</v>
      </c>
      <c r="BP23" s="332"/>
    </row>
    <row r="24" spans="1:68" ht="13.8">
      <c r="A24" s="377">
        <v>20</v>
      </c>
      <c r="B24" s="378" t="s">
        <v>222</v>
      </c>
      <c r="C24" s="398" t="s">
        <v>223</v>
      </c>
      <c r="D24" s="381"/>
      <c r="E24" s="379">
        <f t="shared" si="0"/>
        <v>1365.26</v>
      </c>
      <c r="F24" s="380">
        <f t="shared" si="1"/>
        <v>57.259999999999962</v>
      </c>
      <c r="G24" s="381">
        <v>1308</v>
      </c>
      <c r="H24" s="382">
        <f t="shared" si="2"/>
        <v>21.090000000000003</v>
      </c>
      <c r="I24" s="383">
        <f t="shared" si="3"/>
        <v>-169.36363636363626</v>
      </c>
      <c r="J24" s="384">
        <v>12</v>
      </c>
      <c r="K24" s="523">
        <v>13</v>
      </c>
      <c r="L24" s="385">
        <v>11</v>
      </c>
      <c r="M24" s="386">
        <f t="shared" si="4"/>
        <v>1477.3636363636363</v>
      </c>
      <c r="N24" s="383">
        <f t="shared" si="5"/>
        <v>143</v>
      </c>
      <c r="O24" s="387">
        <f t="shared" si="6"/>
        <v>135</v>
      </c>
      <c r="P24" s="388">
        <v>45</v>
      </c>
      <c r="Q24" s="389">
        <v>2</v>
      </c>
      <c r="R24" s="390">
        <v>7</v>
      </c>
      <c r="S24" s="391">
        <v>2</v>
      </c>
      <c r="T24" s="392">
        <v>11</v>
      </c>
      <c r="U24" s="393">
        <v>2</v>
      </c>
      <c r="V24" s="390">
        <v>2</v>
      </c>
      <c r="W24" s="393">
        <v>1</v>
      </c>
      <c r="X24" s="392">
        <v>26</v>
      </c>
      <c r="Y24" s="393">
        <v>1</v>
      </c>
      <c r="Z24" s="392">
        <v>13</v>
      </c>
      <c r="AA24" s="393">
        <v>1</v>
      </c>
      <c r="AB24" s="392">
        <v>5</v>
      </c>
      <c r="AC24" s="391">
        <v>0</v>
      </c>
      <c r="AD24" s="388">
        <v>15</v>
      </c>
      <c r="AE24" s="389">
        <v>1</v>
      </c>
      <c r="AF24" s="394">
        <v>8</v>
      </c>
      <c r="AG24" s="391">
        <v>1</v>
      </c>
      <c r="AH24" s="390">
        <v>1</v>
      </c>
      <c r="AI24" s="393">
        <v>0</v>
      </c>
      <c r="AJ24" s="390">
        <v>10</v>
      </c>
      <c r="AK24" s="393">
        <v>2</v>
      </c>
      <c r="AL24" s="367"/>
      <c r="AM24" s="368">
        <f t="shared" si="7"/>
        <v>13</v>
      </c>
      <c r="AN24" s="367"/>
      <c r="AO24" s="395">
        <f t="shared" si="8"/>
        <v>1022</v>
      </c>
      <c r="AP24" s="374">
        <f t="shared" si="9"/>
        <v>1623</v>
      </c>
      <c r="AQ24" s="396">
        <f t="shared" si="10"/>
        <v>1446</v>
      </c>
      <c r="AR24" s="374">
        <f t="shared" si="11"/>
        <v>1712</v>
      </c>
      <c r="AS24" s="396">
        <f t="shared" si="12"/>
        <v>1274</v>
      </c>
      <c r="AT24" s="396">
        <f t="shared" si="13"/>
        <v>1410</v>
      </c>
      <c r="AU24" s="396">
        <f t="shared" si="14"/>
        <v>1651</v>
      </c>
      <c r="AV24" s="396">
        <f t="shared" si="15"/>
        <v>1386</v>
      </c>
      <c r="AW24" s="374">
        <f t="shared" si="16"/>
        <v>1502</v>
      </c>
      <c r="AX24" s="396">
        <f t="shared" si="17"/>
        <v>1773</v>
      </c>
      <c r="AY24" s="396">
        <f t="shared" si="18"/>
        <v>1452</v>
      </c>
      <c r="AZ24" s="328"/>
      <c r="BA24" s="397">
        <f t="shared" si="19"/>
        <v>8</v>
      </c>
      <c r="BB24" s="396">
        <f t="shared" si="20"/>
        <v>15</v>
      </c>
      <c r="BC24" s="396">
        <f t="shared" si="21"/>
        <v>15</v>
      </c>
      <c r="BD24" s="374">
        <f t="shared" si="22"/>
        <v>18</v>
      </c>
      <c r="BE24" s="396">
        <f t="shared" si="23"/>
        <v>14</v>
      </c>
      <c r="BF24" s="396">
        <f t="shared" si="24"/>
        <v>12</v>
      </c>
      <c r="BG24" s="396">
        <f t="shared" si="25"/>
        <v>13</v>
      </c>
      <c r="BH24" s="396">
        <f t="shared" si="26"/>
        <v>14</v>
      </c>
      <c r="BI24" s="396">
        <f t="shared" si="27"/>
        <v>10</v>
      </c>
      <c r="BJ24" s="396">
        <f t="shared" si="28"/>
        <v>13</v>
      </c>
      <c r="BK24" s="396">
        <f t="shared" si="29"/>
        <v>11</v>
      </c>
      <c r="BL24" s="375">
        <f t="shared" si="30"/>
        <v>143</v>
      </c>
      <c r="BM24" s="374">
        <f t="shared" si="31"/>
        <v>8</v>
      </c>
      <c r="BN24" s="374">
        <f t="shared" si="32"/>
        <v>18</v>
      </c>
      <c r="BO24" s="376">
        <f t="shared" si="33"/>
        <v>135</v>
      </c>
      <c r="BP24" s="332"/>
    </row>
    <row r="25" spans="1:68" ht="13.8">
      <c r="A25" s="377">
        <v>21</v>
      </c>
      <c r="B25" s="378" t="s">
        <v>312</v>
      </c>
      <c r="C25" s="398" t="s">
        <v>294</v>
      </c>
      <c r="D25" s="381"/>
      <c r="E25" s="379">
        <f t="shared" si="0"/>
        <v>1309.1200000000001</v>
      </c>
      <c r="F25" s="380">
        <f t="shared" si="1"/>
        <v>3.1200000000000117</v>
      </c>
      <c r="G25" s="381">
        <v>1306</v>
      </c>
      <c r="H25" s="382">
        <f t="shared" si="2"/>
        <v>11.100000000000001</v>
      </c>
      <c r="I25" s="383">
        <f t="shared" si="3"/>
        <v>31.272727272727252</v>
      </c>
      <c r="J25" s="384">
        <v>21</v>
      </c>
      <c r="K25" s="523">
        <v>12</v>
      </c>
      <c r="L25" s="385">
        <v>11</v>
      </c>
      <c r="M25" s="386">
        <f t="shared" si="4"/>
        <v>1274.7272727272727</v>
      </c>
      <c r="N25" s="383">
        <f t="shared" si="5"/>
        <v>122</v>
      </c>
      <c r="O25" s="387">
        <f t="shared" si="6"/>
        <v>114</v>
      </c>
      <c r="P25" s="388">
        <v>46</v>
      </c>
      <c r="Q25" s="389">
        <v>1</v>
      </c>
      <c r="R25" s="390">
        <v>6</v>
      </c>
      <c r="S25" s="391">
        <v>1</v>
      </c>
      <c r="T25" s="392">
        <v>36</v>
      </c>
      <c r="U25" s="393">
        <v>1</v>
      </c>
      <c r="V25" s="390">
        <v>19</v>
      </c>
      <c r="W25" s="393">
        <v>0</v>
      </c>
      <c r="X25" s="392">
        <v>50</v>
      </c>
      <c r="Y25" s="393">
        <v>1</v>
      </c>
      <c r="Z25" s="392">
        <v>16</v>
      </c>
      <c r="AA25" s="393">
        <v>1</v>
      </c>
      <c r="AB25" s="392">
        <v>24</v>
      </c>
      <c r="AC25" s="391">
        <v>2</v>
      </c>
      <c r="AD25" s="388">
        <v>22</v>
      </c>
      <c r="AE25" s="389">
        <v>1</v>
      </c>
      <c r="AF25" s="394">
        <v>10</v>
      </c>
      <c r="AG25" s="391">
        <v>0</v>
      </c>
      <c r="AH25" s="390">
        <v>28</v>
      </c>
      <c r="AI25" s="393">
        <v>2</v>
      </c>
      <c r="AJ25" s="390">
        <v>29</v>
      </c>
      <c r="AK25" s="393">
        <v>2</v>
      </c>
      <c r="AL25" s="367"/>
      <c r="AM25" s="368">
        <f t="shared" si="7"/>
        <v>12</v>
      </c>
      <c r="AN25" s="367"/>
      <c r="AO25" s="395">
        <f t="shared" si="8"/>
        <v>1000</v>
      </c>
      <c r="AP25" s="374">
        <f t="shared" si="9"/>
        <v>1629</v>
      </c>
      <c r="AQ25" s="396">
        <f t="shared" si="10"/>
        <v>1159</v>
      </c>
      <c r="AR25" s="374">
        <f t="shared" si="11"/>
        <v>1333</v>
      </c>
      <c r="AS25" s="396">
        <f t="shared" si="12"/>
        <v>1000</v>
      </c>
      <c r="AT25" s="396">
        <f t="shared" si="13"/>
        <v>1363</v>
      </c>
      <c r="AU25" s="396">
        <f t="shared" si="14"/>
        <v>1287</v>
      </c>
      <c r="AV25" s="396">
        <f t="shared" si="15"/>
        <v>1296</v>
      </c>
      <c r="AW25" s="374">
        <f t="shared" si="16"/>
        <v>1452</v>
      </c>
      <c r="AX25" s="396">
        <f t="shared" si="17"/>
        <v>1266</v>
      </c>
      <c r="AY25" s="396">
        <f t="shared" si="18"/>
        <v>1237</v>
      </c>
      <c r="AZ25" s="328"/>
      <c r="BA25" s="397">
        <f t="shared" si="19"/>
        <v>8</v>
      </c>
      <c r="BB25" s="396">
        <f t="shared" si="20"/>
        <v>11</v>
      </c>
      <c r="BC25" s="396">
        <f t="shared" si="21"/>
        <v>12</v>
      </c>
      <c r="BD25" s="374">
        <f t="shared" si="22"/>
        <v>11</v>
      </c>
      <c r="BE25" s="396">
        <f t="shared" si="23"/>
        <v>14</v>
      </c>
      <c r="BF25" s="396">
        <f t="shared" si="24"/>
        <v>10</v>
      </c>
      <c r="BG25" s="396">
        <f t="shared" si="25"/>
        <v>13</v>
      </c>
      <c r="BH25" s="396">
        <f t="shared" si="26"/>
        <v>12</v>
      </c>
      <c r="BI25" s="396">
        <f t="shared" si="27"/>
        <v>11</v>
      </c>
      <c r="BJ25" s="396">
        <f t="shared" si="28"/>
        <v>10</v>
      </c>
      <c r="BK25" s="396">
        <f t="shared" si="29"/>
        <v>10</v>
      </c>
      <c r="BL25" s="375">
        <f t="shared" si="30"/>
        <v>122</v>
      </c>
      <c r="BM25" s="374">
        <f t="shared" si="31"/>
        <v>8</v>
      </c>
      <c r="BN25" s="374">
        <f t="shared" si="32"/>
        <v>14</v>
      </c>
      <c r="BO25" s="376">
        <f t="shared" si="33"/>
        <v>114</v>
      </c>
      <c r="BP25" s="332"/>
    </row>
    <row r="26" spans="1:68" ht="13.8">
      <c r="A26" s="377">
        <v>22</v>
      </c>
      <c r="B26" s="378" t="s">
        <v>313</v>
      </c>
      <c r="C26" s="398" t="s">
        <v>310</v>
      </c>
      <c r="D26" s="381"/>
      <c r="E26" s="379">
        <f t="shared" si="0"/>
        <v>1300.8</v>
      </c>
      <c r="F26" s="380">
        <f t="shared" si="1"/>
        <v>4.7999999999999687</v>
      </c>
      <c r="G26" s="381">
        <v>1296</v>
      </c>
      <c r="H26" s="382">
        <f t="shared" si="2"/>
        <v>9.99</v>
      </c>
      <c r="I26" s="383">
        <f t="shared" si="3"/>
        <v>23.63636363636374</v>
      </c>
      <c r="J26" s="384">
        <v>22</v>
      </c>
      <c r="K26" s="523">
        <v>12</v>
      </c>
      <c r="L26" s="385">
        <v>11</v>
      </c>
      <c r="M26" s="386">
        <f t="shared" si="4"/>
        <v>1272.3636363636363</v>
      </c>
      <c r="N26" s="383">
        <f t="shared" si="5"/>
        <v>115</v>
      </c>
      <c r="O26" s="387">
        <f t="shared" si="6"/>
        <v>112</v>
      </c>
      <c r="P26" s="388">
        <v>47</v>
      </c>
      <c r="Q26" s="389">
        <v>2</v>
      </c>
      <c r="R26" s="390">
        <v>9</v>
      </c>
      <c r="S26" s="391">
        <v>0</v>
      </c>
      <c r="T26" s="392">
        <v>37</v>
      </c>
      <c r="U26" s="393">
        <v>2</v>
      </c>
      <c r="V26" s="390">
        <v>25</v>
      </c>
      <c r="W26" s="393">
        <v>1</v>
      </c>
      <c r="X26" s="392">
        <v>11</v>
      </c>
      <c r="Y26" s="393">
        <v>0</v>
      </c>
      <c r="Z26" s="392">
        <v>31</v>
      </c>
      <c r="AA26" s="393">
        <v>2</v>
      </c>
      <c r="AB26" s="392">
        <v>14</v>
      </c>
      <c r="AC26" s="391">
        <v>0</v>
      </c>
      <c r="AD26" s="388">
        <v>21</v>
      </c>
      <c r="AE26" s="389">
        <v>1</v>
      </c>
      <c r="AF26" s="394">
        <v>16</v>
      </c>
      <c r="AG26" s="391">
        <v>0</v>
      </c>
      <c r="AH26" s="390">
        <v>27</v>
      </c>
      <c r="AI26" s="393">
        <v>2</v>
      </c>
      <c r="AJ26" s="390">
        <v>42</v>
      </c>
      <c r="AK26" s="393">
        <v>2</v>
      </c>
      <c r="AL26" s="367"/>
      <c r="AM26" s="368">
        <f t="shared" si="7"/>
        <v>12</v>
      </c>
      <c r="AN26" s="367"/>
      <c r="AO26" s="395">
        <f t="shared" si="8"/>
        <v>1000</v>
      </c>
      <c r="AP26" s="374">
        <f t="shared" si="9"/>
        <v>1488</v>
      </c>
      <c r="AQ26" s="396">
        <f t="shared" si="10"/>
        <v>1151</v>
      </c>
      <c r="AR26" s="374">
        <f t="shared" si="11"/>
        <v>1274</v>
      </c>
      <c r="AS26" s="396">
        <f t="shared" si="12"/>
        <v>1446</v>
      </c>
      <c r="AT26" s="396">
        <f t="shared" si="13"/>
        <v>1222</v>
      </c>
      <c r="AU26" s="396">
        <f t="shared" si="14"/>
        <v>1408</v>
      </c>
      <c r="AV26" s="396">
        <f t="shared" si="15"/>
        <v>1306</v>
      </c>
      <c r="AW26" s="374">
        <f t="shared" si="16"/>
        <v>1363</v>
      </c>
      <c r="AX26" s="396">
        <f t="shared" si="17"/>
        <v>1267</v>
      </c>
      <c r="AY26" s="396">
        <f t="shared" si="18"/>
        <v>1071</v>
      </c>
      <c r="AZ26" s="328"/>
      <c r="BA26" s="397">
        <f t="shared" si="19"/>
        <v>3</v>
      </c>
      <c r="BB26" s="396">
        <f t="shared" si="20"/>
        <v>14</v>
      </c>
      <c r="BC26" s="396">
        <f t="shared" si="21"/>
        <v>9</v>
      </c>
      <c r="BD26" s="374">
        <f t="shared" si="22"/>
        <v>9</v>
      </c>
      <c r="BE26" s="396">
        <f t="shared" si="23"/>
        <v>15</v>
      </c>
      <c r="BF26" s="396">
        <f t="shared" si="24"/>
        <v>9</v>
      </c>
      <c r="BG26" s="396">
        <f t="shared" si="25"/>
        <v>14</v>
      </c>
      <c r="BH26" s="396">
        <f t="shared" si="26"/>
        <v>12</v>
      </c>
      <c r="BI26" s="396">
        <f t="shared" si="27"/>
        <v>10</v>
      </c>
      <c r="BJ26" s="396">
        <f t="shared" si="28"/>
        <v>10</v>
      </c>
      <c r="BK26" s="396">
        <f t="shared" si="29"/>
        <v>10</v>
      </c>
      <c r="BL26" s="375">
        <f t="shared" si="30"/>
        <v>115</v>
      </c>
      <c r="BM26" s="374">
        <f t="shared" si="31"/>
        <v>3</v>
      </c>
      <c r="BN26" s="374">
        <f t="shared" si="32"/>
        <v>15</v>
      </c>
      <c r="BO26" s="376">
        <f t="shared" si="33"/>
        <v>112</v>
      </c>
      <c r="BP26" s="332"/>
    </row>
    <row r="27" spans="1:68" ht="13.8">
      <c r="A27" s="377">
        <v>23</v>
      </c>
      <c r="B27" s="378" t="s">
        <v>314</v>
      </c>
      <c r="C27" s="398" t="s">
        <v>103</v>
      </c>
      <c r="D27" s="381"/>
      <c r="E27" s="379">
        <f t="shared" si="0"/>
        <v>1282.42</v>
      </c>
      <c r="F27" s="380">
        <f t="shared" si="1"/>
        <v>-8.5800000000000232</v>
      </c>
      <c r="G27" s="381">
        <v>1291</v>
      </c>
      <c r="H27" s="382">
        <f t="shared" si="2"/>
        <v>13.32</v>
      </c>
      <c r="I27" s="383">
        <f t="shared" si="3"/>
        <v>84.454545454545496</v>
      </c>
      <c r="J27" s="384">
        <v>19</v>
      </c>
      <c r="K27" s="523">
        <v>12</v>
      </c>
      <c r="L27" s="385">
        <v>11</v>
      </c>
      <c r="M27" s="386">
        <f t="shared" si="4"/>
        <v>1206.5454545454545</v>
      </c>
      <c r="N27" s="383">
        <f t="shared" si="5"/>
        <v>124</v>
      </c>
      <c r="O27" s="387">
        <f t="shared" si="6"/>
        <v>119</v>
      </c>
      <c r="P27" s="388">
        <v>48</v>
      </c>
      <c r="Q27" s="389">
        <v>2</v>
      </c>
      <c r="R27" s="390">
        <v>4</v>
      </c>
      <c r="S27" s="391">
        <v>0</v>
      </c>
      <c r="T27" s="392">
        <v>42</v>
      </c>
      <c r="U27" s="393">
        <v>2</v>
      </c>
      <c r="V27" s="390">
        <v>8</v>
      </c>
      <c r="W27" s="393">
        <v>0</v>
      </c>
      <c r="X27" s="392">
        <v>18</v>
      </c>
      <c r="Y27" s="393">
        <v>2</v>
      </c>
      <c r="Z27" s="392">
        <v>38</v>
      </c>
      <c r="AA27" s="393">
        <v>0</v>
      </c>
      <c r="AB27" s="392">
        <v>50</v>
      </c>
      <c r="AC27" s="391">
        <v>0</v>
      </c>
      <c r="AD27" s="388">
        <v>51</v>
      </c>
      <c r="AE27" s="389">
        <v>2</v>
      </c>
      <c r="AF27" s="394">
        <v>36</v>
      </c>
      <c r="AG27" s="391">
        <v>1</v>
      </c>
      <c r="AH27" s="390">
        <v>29</v>
      </c>
      <c r="AI27" s="393">
        <v>1</v>
      </c>
      <c r="AJ27" s="390">
        <v>16</v>
      </c>
      <c r="AK27" s="393">
        <v>2</v>
      </c>
      <c r="AL27" s="367"/>
      <c r="AM27" s="368">
        <f t="shared" si="7"/>
        <v>12</v>
      </c>
      <c r="AN27" s="367"/>
      <c r="AO27" s="395">
        <f t="shared" si="8"/>
        <v>1000</v>
      </c>
      <c r="AP27" s="374">
        <f t="shared" si="9"/>
        <v>1434</v>
      </c>
      <c r="AQ27" s="396">
        <f t="shared" si="10"/>
        <v>1071</v>
      </c>
      <c r="AR27" s="374">
        <f t="shared" si="11"/>
        <v>1502</v>
      </c>
      <c r="AS27" s="396">
        <f t="shared" si="12"/>
        <v>1357</v>
      </c>
      <c r="AT27" s="396">
        <f t="shared" si="13"/>
        <v>1149</v>
      </c>
      <c r="AU27" s="396">
        <f t="shared" si="14"/>
        <v>1000</v>
      </c>
      <c r="AV27" s="396">
        <f t="shared" si="15"/>
        <v>1000</v>
      </c>
      <c r="AW27" s="374">
        <f t="shared" si="16"/>
        <v>1159</v>
      </c>
      <c r="AX27" s="396">
        <f t="shared" si="17"/>
        <v>1237</v>
      </c>
      <c r="AY27" s="396">
        <f t="shared" si="18"/>
        <v>1363</v>
      </c>
      <c r="AZ27" s="328"/>
      <c r="BA27" s="397">
        <f t="shared" si="19"/>
        <v>5</v>
      </c>
      <c r="BB27" s="396">
        <f t="shared" si="20"/>
        <v>16</v>
      </c>
      <c r="BC27" s="396">
        <f t="shared" si="21"/>
        <v>10</v>
      </c>
      <c r="BD27" s="374">
        <f t="shared" si="22"/>
        <v>10</v>
      </c>
      <c r="BE27" s="396">
        <f t="shared" si="23"/>
        <v>13</v>
      </c>
      <c r="BF27" s="396">
        <f t="shared" si="24"/>
        <v>12</v>
      </c>
      <c r="BG27" s="396">
        <f t="shared" si="25"/>
        <v>14</v>
      </c>
      <c r="BH27" s="396">
        <f t="shared" si="26"/>
        <v>12</v>
      </c>
      <c r="BI27" s="396">
        <f t="shared" si="27"/>
        <v>12</v>
      </c>
      <c r="BJ27" s="396">
        <f t="shared" si="28"/>
        <v>10</v>
      </c>
      <c r="BK27" s="396">
        <f t="shared" si="29"/>
        <v>10</v>
      </c>
      <c r="BL27" s="375">
        <f t="shared" si="30"/>
        <v>124</v>
      </c>
      <c r="BM27" s="374">
        <f t="shared" si="31"/>
        <v>5</v>
      </c>
      <c r="BN27" s="374">
        <f t="shared" si="32"/>
        <v>16</v>
      </c>
      <c r="BO27" s="376">
        <f t="shared" si="33"/>
        <v>119</v>
      </c>
      <c r="BP27" s="332"/>
    </row>
    <row r="28" spans="1:68" ht="13.8">
      <c r="A28" s="377">
        <v>24</v>
      </c>
      <c r="B28" s="378" t="s">
        <v>227</v>
      </c>
      <c r="C28" s="398" t="s">
        <v>132</v>
      </c>
      <c r="D28" s="381"/>
      <c r="E28" s="379">
        <f t="shared" si="0"/>
        <v>1315.76</v>
      </c>
      <c r="F28" s="380">
        <f t="shared" si="1"/>
        <v>28.759999999999977</v>
      </c>
      <c r="G28" s="381">
        <v>1287</v>
      </c>
      <c r="H28" s="382">
        <f t="shared" si="2"/>
        <v>16.650000000000002</v>
      </c>
      <c r="I28" s="383">
        <f t="shared" si="3"/>
        <v>-39.818181818181756</v>
      </c>
      <c r="J28" s="384">
        <v>16</v>
      </c>
      <c r="K28" s="523">
        <v>13</v>
      </c>
      <c r="L28" s="385">
        <v>11</v>
      </c>
      <c r="M28" s="386">
        <f t="shared" si="4"/>
        <v>1326.8181818181818</v>
      </c>
      <c r="N28" s="383">
        <f t="shared" si="5"/>
        <v>118</v>
      </c>
      <c r="O28" s="387">
        <f t="shared" si="6"/>
        <v>111</v>
      </c>
      <c r="P28" s="388">
        <v>49</v>
      </c>
      <c r="Q28" s="389">
        <v>2</v>
      </c>
      <c r="R28" s="390">
        <v>11</v>
      </c>
      <c r="S28" s="391">
        <v>0</v>
      </c>
      <c r="T28" s="392">
        <v>46</v>
      </c>
      <c r="U28" s="393">
        <v>2</v>
      </c>
      <c r="V28" s="390">
        <v>7</v>
      </c>
      <c r="W28" s="393">
        <v>1</v>
      </c>
      <c r="X28" s="392">
        <v>5</v>
      </c>
      <c r="Y28" s="393">
        <v>0</v>
      </c>
      <c r="Z28" s="392">
        <v>29</v>
      </c>
      <c r="AA28" s="393">
        <v>0</v>
      </c>
      <c r="AB28" s="392">
        <v>21</v>
      </c>
      <c r="AC28" s="391">
        <v>0</v>
      </c>
      <c r="AD28" s="388">
        <v>25</v>
      </c>
      <c r="AE28" s="389">
        <v>2</v>
      </c>
      <c r="AF28" s="394">
        <v>31</v>
      </c>
      <c r="AG28" s="391">
        <v>2</v>
      </c>
      <c r="AH28" s="390">
        <v>33</v>
      </c>
      <c r="AI28" s="393">
        <v>2</v>
      </c>
      <c r="AJ28" s="390">
        <v>6</v>
      </c>
      <c r="AK28" s="393">
        <v>2</v>
      </c>
      <c r="AL28" s="367"/>
      <c r="AM28" s="368">
        <f t="shared" si="7"/>
        <v>13</v>
      </c>
      <c r="AN28" s="367"/>
      <c r="AO28" s="395">
        <f t="shared" si="8"/>
        <v>1000</v>
      </c>
      <c r="AP28" s="374">
        <f t="shared" si="9"/>
        <v>1446</v>
      </c>
      <c r="AQ28" s="396">
        <f t="shared" si="10"/>
        <v>1000</v>
      </c>
      <c r="AR28" s="374">
        <f t="shared" si="11"/>
        <v>1623</v>
      </c>
      <c r="AS28" s="396">
        <f t="shared" si="12"/>
        <v>1651</v>
      </c>
      <c r="AT28" s="396">
        <f t="shared" si="13"/>
        <v>1237</v>
      </c>
      <c r="AU28" s="396">
        <f t="shared" si="14"/>
        <v>1306</v>
      </c>
      <c r="AV28" s="396">
        <f t="shared" si="15"/>
        <v>1274</v>
      </c>
      <c r="AW28" s="374">
        <f t="shared" si="16"/>
        <v>1222</v>
      </c>
      <c r="AX28" s="396">
        <f t="shared" si="17"/>
        <v>1207</v>
      </c>
      <c r="AY28" s="396">
        <f t="shared" si="18"/>
        <v>1629</v>
      </c>
      <c r="AZ28" s="328"/>
      <c r="BA28" s="397">
        <f t="shared" si="19"/>
        <v>7</v>
      </c>
      <c r="BB28" s="396">
        <f t="shared" si="20"/>
        <v>15</v>
      </c>
      <c r="BC28" s="396">
        <f t="shared" si="21"/>
        <v>8</v>
      </c>
      <c r="BD28" s="374">
        <f t="shared" si="22"/>
        <v>15</v>
      </c>
      <c r="BE28" s="396">
        <f t="shared" si="23"/>
        <v>13</v>
      </c>
      <c r="BF28" s="396">
        <f t="shared" si="24"/>
        <v>10</v>
      </c>
      <c r="BG28" s="396">
        <f t="shared" si="25"/>
        <v>12</v>
      </c>
      <c r="BH28" s="396">
        <f t="shared" si="26"/>
        <v>9</v>
      </c>
      <c r="BI28" s="396">
        <f t="shared" si="27"/>
        <v>9</v>
      </c>
      <c r="BJ28" s="396">
        <f t="shared" si="28"/>
        <v>9</v>
      </c>
      <c r="BK28" s="396">
        <f t="shared" si="29"/>
        <v>11</v>
      </c>
      <c r="BL28" s="375">
        <f t="shared" si="30"/>
        <v>118</v>
      </c>
      <c r="BM28" s="374">
        <f t="shared" si="31"/>
        <v>7</v>
      </c>
      <c r="BN28" s="374">
        <f t="shared" si="32"/>
        <v>15</v>
      </c>
      <c r="BO28" s="376">
        <f t="shared" si="33"/>
        <v>111</v>
      </c>
      <c r="BP28" s="332"/>
    </row>
    <row r="29" spans="1:68" ht="13.8">
      <c r="A29" s="377">
        <v>25</v>
      </c>
      <c r="B29" s="378" t="s">
        <v>217</v>
      </c>
      <c r="C29" s="398" t="s">
        <v>271</v>
      </c>
      <c r="D29" s="381"/>
      <c r="E29" s="379">
        <f t="shared" si="0"/>
        <v>1244.3</v>
      </c>
      <c r="F29" s="380">
        <f t="shared" si="1"/>
        <v>-29.699999999999971</v>
      </c>
      <c r="G29" s="381">
        <v>1274</v>
      </c>
      <c r="H29" s="382">
        <f t="shared" si="2"/>
        <v>0</v>
      </c>
      <c r="I29" s="383">
        <f t="shared" si="3"/>
        <v>44.090909090909008</v>
      </c>
      <c r="J29" s="384">
        <v>39</v>
      </c>
      <c r="K29" s="523">
        <v>9</v>
      </c>
      <c r="L29" s="385">
        <v>11</v>
      </c>
      <c r="M29" s="386">
        <f t="shared" si="4"/>
        <v>1229.909090909091</v>
      </c>
      <c r="N29" s="383">
        <f t="shared" si="5"/>
        <v>124</v>
      </c>
      <c r="O29" s="387">
        <f t="shared" si="6"/>
        <v>117</v>
      </c>
      <c r="P29" s="388">
        <v>50</v>
      </c>
      <c r="Q29" s="389">
        <v>2</v>
      </c>
      <c r="R29" s="390">
        <v>8</v>
      </c>
      <c r="S29" s="391">
        <v>2</v>
      </c>
      <c r="T29" s="392">
        <v>4</v>
      </c>
      <c r="U29" s="393">
        <v>0</v>
      </c>
      <c r="V29" s="390">
        <v>22</v>
      </c>
      <c r="W29" s="393">
        <v>1</v>
      </c>
      <c r="X29" s="392">
        <v>34</v>
      </c>
      <c r="Y29" s="393">
        <v>0</v>
      </c>
      <c r="Z29" s="392">
        <v>19</v>
      </c>
      <c r="AA29" s="393">
        <v>0</v>
      </c>
      <c r="AB29" s="392">
        <v>36</v>
      </c>
      <c r="AC29" s="391">
        <v>0</v>
      </c>
      <c r="AD29" s="388">
        <v>24</v>
      </c>
      <c r="AE29" s="389">
        <v>0</v>
      </c>
      <c r="AF29" s="394">
        <v>41</v>
      </c>
      <c r="AG29" s="391">
        <v>2</v>
      </c>
      <c r="AH29" s="390">
        <v>30</v>
      </c>
      <c r="AI29" s="393">
        <v>0</v>
      </c>
      <c r="AJ29" s="390">
        <v>49</v>
      </c>
      <c r="AK29" s="393">
        <v>2</v>
      </c>
      <c r="AL29" s="367"/>
      <c r="AM29" s="368">
        <f t="shared" si="7"/>
        <v>9</v>
      </c>
      <c r="AN29" s="367"/>
      <c r="AO29" s="395">
        <f t="shared" si="8"/>
        <v>1000</v>
      </c>
      <c r="AP29" s="374">
        <f t="shared" si="9"/>
        <v>1502</v>
      </c>
      <c r="AQ29" s="396">
        <f t="shared" si="10"/>
        <v>1434</v>
      </c>
      <c r="AR29" s="374">
        <f t="shared" si="11"/>
        <v>1296</v>
      </c>
      <c r="AS29" s="396">
        <f t="shared" si="12"/>
        <v>1202</v>
      </c>
      <c r="AT29" s="396">
        <f t="shared" si="13"/>
        <v>1333</v>
      </c>
      <c r="AU29" s="396">
        <f t="shared" si="14"/>
        <v>1159</v>
      </c>
      <c r="AV29" s="396">
        <f t="shared" si="15"/>
        <v>1287</v>
      </c>
      <c r="AW29" s="374">
        <f t="shared" si="16"/>
        <v>1090</v>
      </c>
      <c r="AX29" s="396">
        <f t="shared" si="17"/>
        <v>1226</v>
      </c>
      <c r="AY29" s="396">
        <f t="shared" si="18"/>
        <v>1000</v>
      </c>
      <c r="AZ29" s="328"/>
      <c r="BA29" s="397">
        <f t="shared" si="19"/>
        <v>14</v>
      </c>
      <c r="BB29" s="396">
        <f t="shared" si="20"/>
        <v>10</v>
      </c>
      <c r="BC29" s="396">
        <f t="shared" si="21"/>
        <v>16</v>
      </c>
      <c r="BD29" s="374">
        <f t="shared" si="22"/>
        <v>12</v>
      </c>
      <c r="BE29" s="396">
        <f t="shared" si="23"/>
        <v>10</v>
      </c>
      <c r="BF29" s="396">
        <f t="shared" si="24"/>
        <v>11</v>
      </c>
      <c r="BG29" s="396">
        <f t="shared" si="25"/>
        <v>12</v>
      </c>
      <c r="BH29" s="396">
        <f t="shared" si="26"/>
        <v>13</v>
      </c>
      <c r="BI29" s="396">
        <f t="shared" si="27"/>
        <v>8</v>
      </c>
      <c r="BJ29" s="396">
        <f t="shared" si="28"/>
        <v>11</v>
      </c>
      <c r="BK29" s="396">
        <f t="shared" si="29"/>
        <v>7</v>
      </c>
      <c r="BL29" s="375">
        <f t="shared" si="30"/>
        <v>124</v>
      </c>
      <c r="BM29" s="374">
        <f t="shared" si="31"/>
        <v>7</v>
      </c>
      <c r="BN29" s="374">
        <f t="shared" si="32"/>
        <v>16</v>
      </c>
      <c r="BO29" s="376">
        <f t="shared" si="33"/>
        <v>117</v>
      </c>
      <c r="BP29" s="332"/>
    </row>
    <row r="30" spans="1:68" ht="13.8">
      <c r="A30" s="377">
        <v>26</v>
      </c>
      <c r="B30" s="378" t="s">
        <v>315</v>
      </c>
      <c r="C30" s="398" t="s">
        <v>226</v>
      </c>
      <c r="D30" s="381"/>
      <c r="E30" s="379">
        <f t="shared" si="0"/>
        <v>1340.2</v>
      </c>
      <c r="F30" s="380">
        <f t="shared" si="1"/>
        <v>66.2</v>
      </c>
      <c r="G30" s="381">
        <v>1274</v>
      </c>
      <c r="H30" s="382">
        <f t="shared" si="2"/>
        <v>26.64</v>
      </c>
      <c r="I30" s="383">
        <f t="shared" si="3"/>
        <v>-164.5454545454545</v>
      </c>
      <c r="J30" s="384">
        <v>7</v>
      </c>
      <c r="K30" s="523">
        <v>14</v>
      </c>
      <c r="L30" s="385">
        <v>11</v>
      </c>
      <c r="M30" s="386">
        <f t="shared" si="4"/>
        <v>1438.5454545454545</v>
      </c>
      <c r="N30" s="383">
        <f t="shared" si="5"/>
        <v>144</v>
      </c>
      <c r="O30" s="387">
        <f t="shared" si="6"/>
        <v>135</v>
      </c>
      <c r="P30" s="388">
        <v>1</v>
      </c>
      <c r="Q30" s="389">
        <v>1</v>
      </c>
      <c r="R30" s="390">
        <v>31</v>
      </c>
      <c r="S30" s="391">
        <v>2</v>
      </c>
      <c r="T30" s="392">
        <v>15</v>
      </c>
      <c r="U30" s="393">
        <v>2</v>
      </c>
      <c r="V30" s="390">
        <v>35</v>
      </c>
      <c r="W30" s="393">
        <v>2</v>
      </c>
      <c r="X30" s="392">
        <v>20</v>
      </c>
      <c r="Y30" s="393">
        <v>1</v>
      </c>
      <c r="Z30" s="392">
        <v>3</v>
      </c>
      <c r="AA30" s="393">
        <v>2</v>
      </c>
      <c r="AB30" s="392">
        <v>2</v>
      </c>
      <c r="AC30" s="391">
        <v>0</v>
      </c>
      <c r="AD30" s="388">
        <v>7</v>
      </c>
      <c r="AE30" s="389">
        <v>0</v>
      </c>
      <c r="AF30" s="394">
        <v>17</v>
      </c>
      <c r="AG30" s="391">
        <v>2</v>
      </c>
      <c r="AH30" s="390">
        <v>14</v>
      </c>
      <c r="AI30" s="393">
        <v>0</v>
      </c>
      <c r="AJ30" s="390">
        <v>38</v>
      </c>
      <c r="AK30" s="393">
        <v>2</v>
      </c>
      <c r="AL30" s="367"/>
      <c r="AM30" s="368">
        <f t="shared" si="7"/>
        <v>14</v>
      </c>
      <c r="AN30" s="367"/>
      <c r="AO30" s="395">
        <f t="shared" si="8"/>
        <v>1773</v>
      </c>
      <c r="AP30" s="374">
        <f t="shared" si="9"/>
        <v>1222</v>
      </c>
      <c r="AQ30" s="396">
        <f t="shared" si="10"/>
        <v>1386</v>
      </c>
      <c r="AR30" s="374">
        <f t="shared" si="11"/>
        <v>1169</v>
      </c>
      <c r="AS30" s="396">
        <f t="shared" si="12"/>
        <v>1308</v>
      </c>
      <c r="AT30" s="396">
        <f t="shared" si="13"/>
        <v>1712</v>
      </c>
      <c r="AU30" s="396">
        <f t="shared" si="14"/>
        <v>1712</v>
      </c>
      <c r="AV30" s="396">
        <f t="shared" si="15"/>
        <v>1623</v>
      </c>
      <c r="AW30" s="374">
        <f t="shared" si="16"/>
        <v>1362</v>
      </c>
      <c r="AX30" s="396">
        <f t="shared" si="17"/>
        <v>1408</v>
      </c>
      <c r="AY30" s="396">
        <f t="shared" si="18"/>
        <v>1149</v>
      </c>
      <c r="AZ30" s="328"/>
      <c r="BA30" s="397">
        <f t="shared" si="19"/>
        <v>13</v>
      </c>
      <c r="BB30" s="396">
        <f t="shared" si="20"/>
        <v>9</v>
      </c>
      <c r="BC30" s="396">
        <f t="shared" si="21"/>
        <v>14</v>
      </c>
      <c r="BD30" s="374">
        <f t="shared" si="22"/>
        <v>9</v>
      </c>
      <c r="BE30" s="396">
        <f t="shared" si="23"/>
        <v>13</v>
      </c>
      <c r="BF30" s="396">
        <f t="shared" si="24"/>
        <v>15</v>
      </c>
      <c r="BG30" s="396">
        <f t="shared" si="25"/>
        <v>18</v>
      </c>
      <c r="BH30" s="396">
        <f t="shared" si="26"/>
        <v>15</v>
      </c>
      <c r="BI30" s="396">
        <f t="shared" si="27"/>
        <v>12</v>
      </c>
      <c r="BJ30" s="396">
        <f t="shared" si="28"/>
        <v>14</v>
      </c>
      <c r="BK30" s="396">
        <f t="shared" si="29"/>
        <v>12</v>
      </c>
      <c r="BL30" s="375">
        <f t="shared" si="30"/>
        <v>144</v>
      </c>
      <c r="BM30" s="374">
        <f t="shared" si="31"/>
        <v>9</v>
      </c>
      <c r="BN30" s="374">
        <f t="shared" si="32"/>
        <v>18</v>
      </c>
      <c r="BO30" s="376">
        <f t="shared" si="33"/>
        <v>135</v>
      </c>
      <c r="BP30" s="332"/>
    </row>
    <row r="31" spans="1:68" ht="13.8">
      <c r="A31" s="377">
        <v>27</v>
      </c>
      <c r="B31" s="378" t="s">
        <v>224</v>
      </c>
      <c r="C31" s="398" t="s">
        <v>167</v>
      </c>
      <c r="D31" s="381"/>
      <c r="E31" s="379">
        <f t="shared" si="0"/>
        <v>1255.44</v>
      </c>
      <c r="F31" s="380">
        <f t="shared" si="1"/>
        <v>-11.559999999999988</v>
      </c>
      <c r="G31" s="381">
        <v>1267</v>
      </c>
      <c r="H31" s="382">
        <f t="shared" si="2"/>
        <v>1.1100000000000001</v>
      </c>
      <c r="I31" s="383">
        <f t="shared" si="3"/>
        <v>7.0909090909090082</v>
      </c>
      <c r="J31" s="384">
        <v>30</v>
      </c>
      <c r="K31" s="523">
        <v>10</v>
      </c>
      <c r="L31" s="385">
        <v>11</v>
      </c>
      <c r="M31" s="386">
        <f t="shared" si="4"/>
        <v>1259.909090909091</v>
      </c>
      <c r="N31" s="383">
        <f t="shared" si="5"/>
        <v>128</v>
      </c>
      <c r="O31" s="387">
        <f t="shared" si="6"/>
        <v>121</v>
      </c>
      <c r="P31" s="388">
        <v>2</v>
      </c>
      <c r="Q31" s="389">
        <v>0</v>
      </c>
      <c r="R31" s="390">
        <v>41</v>
      </c>
      <c r="S31" s="391">
        <v>1</v>
      </c>
      <c r="T31" s="392">
        <v>38</v>
      </c>
      <c r="U31" s="393">
        <v>1</v>
      </c>
      <c r="V31" s="390">
        <v>49</v>
      </c>
      <c r="W31" s="393">
        <v>2</v>
      </c>
      <c r="X31" s="392">
        <v>28</v>
      </c>
      <c r="Y31" s="393">
        <v>2</v>
      </c>
      <c r="Z31" s="392">
        <v>8</v>
      </c>
      <c r="AA31" s="393">
        <v>2</v>
      </c>
      <c r="AB31" s="392">
        <v>12</v>
      </c>
      <c r="AC31" s="391">
        <v>0</v>
      </c>
      <c r="AD31" s="388">
        <v>18</v>
      </c>
      <c r="AE31" s="389">
        <v>0</v>
      </c>
      <c r="AF31" s="394">
        <v>50</v>
      </c>
      <c r="AG31" s="391">
        <v>0</v>
      </c>
      <c r="AH31" s="390">
        <v>22</v>
      </c>
      <c r="AI31" s="393">
        <v>0</v>
      </c>
      <c r="AJ31" s="390">
        <v>43</v>
      </c>
      <c r="AK31" s="393">
        <v>2</v>
      </c>
      <c r="AL31" s="367"/>
      <c r="AM31" s="368">
        <f t="shared" si="7"/>
        <v>10</v>
      </c>
      <c r="AN31" s="367"/>
      <c r="AO31" s="395">
        <f t="shared" si="8"/>
        <v>1712</v>
      </c>
      <c r="AP31" s="374">
        <f t="shared" si="9"/>
        <v>1090</v>
      </c>
      <c r="AQ31" s="396">
        <f t="shared" si="10"/>
        <v>1149</v>
      </c>
      <c r="AR31" s="374">
        <f t="shared" si="11"/>
        <v>1000</v>
      </c>
      <c r="AS31" s="396">
        <f t="shared" si="12"/>
        <v>1266</v>
      </c>
      <c r="AT31" s="396">
        <f t="shared" si="13"/>
        <v>1502</v>
      </c>
      <c r="AU31" s="396">
        <f t="shared" si="14"/>
        <v>1425</v>
      </c>
      <c r="AV31" s="396">
        <f t="shared" si="15"/>
        <v>1357</v>
      </c>
      <c r="AW31" s="374">
        <f t="shared" si="16"/>
        <v>1000</v>
      </c>
      <c r="AX31" s="396">
        <f t="shared" si="17"/>
        <v>1296</v>
      </c>
      <c r="AY31" s="396">
        <f t="shared" si="18"/>
        <v>1062</v>
      </c>
      <c r="AZ31" s="328"/>
      <c r="BA31" s="397">
        <f t="shared" si="19"/>
        <v>18</v>
      </c>
      <c r="BB31" s="396">
        <f t="shared" si="20"/>
        <v>8</v>
      </c>
      <c r="BC31" s="396">
        <f t="shared" si="21"/>
        <v>12</v>
      </c>
      <c r="BD31" s="374">
        <f t="shared" si="22"/>
        <v>7</v>
      </c>
      <c r="BE31" s="396">
        <f t="shared" si="23"/>
        <v>10</v>
      </c>
      <c r="BF31" s="396">
        <f t="shared" si="24"/>
        <v>10</v>
      </c>
      <c r="BG31" s="396">
        <f t="shared" si="25"/>
        <v>16</v>
      </c>
      <c r="BH31" s="396">
        <f t="shared" si="26"/>
        <v>13</v>
      </c>
      <c r="BI31" s="396">
        <f t="shared" si="27"/>
        <v>14</v>
      </c>
      <c r="BJ31" s="396">
        <f t="shared" si="28"/>
        <v>12</v>
      </c>
      <c r="BK31" s="396">
        <f t="shared" si="29"/>
        <v>8</v>
      </c>
      <c r="BL31" s="375">
        <f t="shared" si="30"/>
        <v>128</v>
      </c>
      <c r="BM31" s="374">
        <f t="shared" si="31"/>
        <v>7</v>
      </c>
      <c r="BN31" s="374">
        <f t="shared" si="32"/>
        <v>18</v>
      </c>
      <c r="BO31" s="376">
        <f t="shared" si="33"/>
        <v>121</v>
      </c>
      <c r="BP31" s="332"/>
    </row>
    <row r="32" spans="1:68" ht="13.8">
      <c r="A32" s="377">
        <v>28</v>
      </c>
      <c r="B32" s="378" t="s">
        <v>316</v>
      </c>
      <c r="C32" s="398" t="s">
        <v>103</v>
      </c>
      <c r="D32" s="381"/>
      <c r="E32" s="379">
        <f t="shared" si="0"/>
        <v>1243.5999999999999</v>
      </c>
      <c r="F32" s="380">
        <f t="shared" si="1"/>
        <v>-22.399999999999984</v>
      </c>
      <c r="G32" s="381">
        <v>1266</v>
      </c>
      <c r="H32" s="382">
        <f t="shared" si="2"/>
        <v>0</v>
      </c>
      <c r="I32" s="383">
        <f t="shared" si="3"/>
        <v>56.36363636363626</v>
      </c>
      <c r="J32" s="384">
        <v>36</v>
      </c>
      <c r="K32" s="523">
        <v>10</v>
      </c>
      <c r="L32" s="385">
        <v>11</v>
      </c>
      <c r="M32" s="386">
        <f t="shared" si="4"/>
        <v>1209.6363636363637</v>
      </c>
      <c r="N32" s="383">
        <f t="shared" si="5"/>
        <v>109</v>
      </c>
      <c r="O32" s="387">
        <f t="shared" si="6"/>
        <v>104</v>
      </c>
      <c r="P32" s="388">
        <v>3</v>
      </c>
      <c r="Q32" s="389">
        <v>0</v>
      </c>
      <c r="R32" s="390">
        <v>43</v>
      </c>
      <c r="S32" s="391">
        <v>2</v>
      </c>
      <c r="T32" s="392">
        <v>51</v>
      </c>
      <c r="U32" s="393">
        <v>2</v>
      </c>
      <c r="V32" s="390">
        <v>13</v>
      </c>
      <c r="W32" s="393">
        <v>0</v>
      </c>
      <c r="X32" s="392">
        <v>27</v>
      </c>
      <c r="Y32" s="393">
        <v>0</v>
      </c>
      <c r="Z32" s="392">
        <v>37</v>
      </c>
      <c r="AA32" s="393">
        <v>0</v>
      </c>
      <c r="AB32" s="392">
        <v>52</v>
      </c>
      <c r="AC32" s="391">
        <v>2</v>
      </c>
      <c r="AD32" s="388">
        <v>33</v>
      </c>
      <c r="AE32" s="389">
        <v>1</v>
      </c>
      <c r="AF32" s="394">
        <v>35</v>
      </c>
      <c r="AG32" s="391">
        <v>1</v>
      </c>
      <c r="AH32" s="390">
        <v>21</v>
      </c>
      <c r="AI32" s="393">
        <v>0</v>
      </c>
      <c r="AJ32" s="390">
        <v>45</v>
      </c>
      <c r="AK32" s="393">
        <v>2</v>
      </c>
      <c r="AL32" s="367"/>
      <c r="AM32" s="368">
        <f t="shared" si="7"/>
        <v>10</v>
      </c>
      <c r="AN32" s="367"/>
      <c r="AO32" s="395">
        <f t="shared" si="8"/>
        <v>1712</v>
      </c>
      <c r="AP32" s="374">
        <f t="shared" si="9"/>
        <v>1062</v>
      </c>
      <c r="AQ32" s="396">
        <f t="shared" si="10"/>
        <v>1000</v>
      </c>
      <c r="AR32" s="374">
        <f t="shared" si="11"/>
        <v>1410</v>
      </c>
      <c r="AS32" s="396">
        <f t="shared" si="12"/>
        <v>1267</v>
      </c>
      <c r="AT32" s="396">
        <f t="shared" si="13"/>
        <v>1151</v>
      </c>
      <c r="AU32" s="396">
        <f t="shared" si="14"/>
        <v>1000</v>
      </c>
      <c r="AV32" s="396">
        <f t="shared" si="15"/>
        <v>1207</v>
      </c>
      <c r="AW32" s="374">
        <f t="shared" si="16"/>
        <v>1169</v>
      </c>
      <c r="AX32" s="396">
        <f t="shared" si="17"/>
        <v>1306</v>
      </c>
      <c r="AY32" s="396">
        <f t="shared" si="18"/>
        <v>1022</v>
      </c>
      <c r="AZ32" s="328"/>
      <c r="BA32" s="397">
        <f t="shared" si="19"/>
        <v>15</v>
      </c>
      <c r="BB32" s="396">
        <f t="shared" si="20"/>
        <v>8</v>
      </c>
      <c r="BC32" s="396">
        <f t="shared" si="21"/>
        <v>12</v>
      </c>
      <c r="BD32" s="374">
        <f t="shared" si="22"/>
        <v>12</v>
      </c>
      <c r="BE32" s="396">
        <f t="shared" si="23"/>
        <v>10</v>
      </c>
      <c r="BF32" s="396">
        <f t="shared" si="24"/>
        <v>9</v>
      </c>
      <c r="BG32" s="396">
        <f t="shared" si="25"/>
        <v>5</v>
      </c>
      <c r="BH32" s="396">
        <f t="shared" si="26"/>
        <v>9</v>
      </c>
      <c r="BI32" s="396">
        <f t="shared" si="27"/>
        <v>9</v>
      </c>
      <c r="BJ32" s="396">
        <f t="shared" si="28"/>
        <v>12</v>
      </c>
      <c r="BK32" s="396">
        <f t="shared" si="29"/>
        <v>8</v>
      </c>
      <c r="BL32" s="375">
        <f t="shared" si="30"/>
        <v>109</v>
      </c>
      <c r="BM32" s="374">
        <f t="shared" si="31"/>
        <v>5</v>
      </c>
      <c r="BN32" s="374">
        <f t="shared" si="32"/>
        <v>15</v>
      </c>
      <c r="BO32" s="376">
        <f t="shared" si="33"/>
        <v>104</v>
      </c>
      <c r="BP32" s="332"/>
    </row>
    <row r="33" spans="1:68" ht="13.8">
      <c r="A33" s="377">
        <v>29</v>
      </c>
      <c r="B33" s="378" t="s">
        <v>228</v>
      </c>
      <c r="C33" s="398" t="s">
        <v>118</v>
      </c>
      <c r="D33" s="381"/>
      <c r="E33" s="379">
        <f t="shared" si="0"/>
        <v>1239.0999999999999</v>
      </c>
      <c r="F33" s="380">
        <f t="shared" si="1"/>
        <v>2.0999999999999908</v>
      </c>
      <c r="G33" s="381">
        <v>1237</v>
      </c>
      <c r="H33" s="382">
        <f t="shared" si="2"/>
        <v>0</v>
      </c>
      <c r="I33" s="383">
        <f t="shared" si="3"/>
        <v>-55</v>
      </c>
      <c r="J33" s="384">
        <v>31</v>
      </c>
      <c r="K33" s="523">
        <v>10</v>
      </c>
      <c r="L33" s="385">
        <v>11</v>
      </c>
      <c r="M33" s="386">
        <f t="shared" si="4"/>
        <v>1292</v>
      </c>
      <c r="N33" s="383">
        <f t="shared" si="5"/>
        <v>127</v>
      </c>
      <c r="O33" s="387">
        <f t="shared" si="6"/>
        <v>122</v>
      </c>
      <c r="P33" s="388">
        <v>4</v>
      </c>
      <c r="Q33" s="389">
        <v>0</v>
      </c>
      <c r="R33" s="390">
        <v>48</v>
      </c>
      <c r="S33" s="391">
        <v>2</v>
      </c>
      <c r="T33" s="392">
        <v>6</v>
      </c>
      <c r="U33" s="393">
        <v>0</v>
      </c>
      <c r="V33" s="390">
        <v>50</v>
      </c>
      <c r="W33" s="393">
        <v>1</v>
      </c>
      <c r="X33" s="392">
        <v>36</v>
      </c>
      <c r="Y33" s="393">
        <v>2</v>
      </c>
      <c r="Z33" s="392">
        <v>24</v>
      </c>
      <c r="AA33" s="393">
        <v>2</v>
      </c>
      <c r="AB33" s="392">
        <v>1</v>
      </c>
      <c r="AC33" s="391">
        <v>0</v>
      </c>
      <c r="AD33" s="388">
        <v>19</v>
      </c>
      <c r="AE33" s="389">
        <v>0</v>
      </c>
      <c r="AF33" s="394">
        <v>46</v>
      </c>
      <c r="AG33" s="391">
        <v>2</v>
      </c>
      <c r="AH33" s="390">
        <v>23</v>
      </c>
      <c r="AI33" s="393">
        <v>1</v>
      </c>
      <c r="AJ33" s="390">
        <v>21</v>
      </c>
      <c r="AK33" s="393">
        <v>0</v>
      </c>
      <c r="AL33" s="367"/>
      <c r="AM33" s="368">
        <f t="shared" si="7"/>
        <v>10</v>
      </c>
      <c r="AN33" s="367"/>
      <c r="AO33" s="395">
        <f t="shared" si="8"/>
        <v>1434</v>
      </c>
      <c r="AP33" s="374">
        <f t="shared" si="9"/>
        <v>1000</v>
      </c>
      <c r="AQ33" s="396">
        <f t="shared" si="10"/>
        <v>1629</v>
      </c>
      <c r="AR33" s="374">
        <f t="shared" si="11"/>
        <v>1000</v>
      </c>
      <c r="AS33" s="396">
        <f t="shared" si="12"/>
        <v>1159</v>
      </c>
      <c r="AT33" s="396">
        <f t="shared" si="13"/>
        <v>1287</v>
      </c>
      <c r="AU33" s="396">
        <f t="shared" si="14"/>
        <v>1773</v>
      </c>
      <c r="AV33" s="396">
        <f t="shared" si="15"/>
        <v>1333</v>
      </c>
      <c r="AW33" s="374">
        <f t="shared" si="16"/>
        <v>1000</v>
      </c>
      <c r="AX33" s="396">
        <f t="shared" si="17"/>
        <v>1291</v>
      </c>
      <c r="AY33" s="396">
        <f t="shared" si="18"/>
        <v>1306</v>
      </c>
      <c r="AZ33" s="328"/>
      <c r="BA33" s="397">
        <f t="shared" si="19"/>
        <v>16</v>
      </c>
      <c r="BB33" s="396">
        <f t="shared" si="20"/>
        <v>5</v>
      </c>
      <c r="BC33" s="396">
        <f t="shared" si="21"/>
        <v>11</v>
      </c>
      <c r="BD33" s="374">
        <f t="shared" si="22"/>
        <v>14</v>
      </c>
      <c r="BE33" s="396">
        <f t="shared" si="23"/>
        <v>12</v>
      </c>
      <c r="BF33" s="396">
        <f t="shared" si="24"/>
        <v>13</v>
      </c>
      <c r="BG33" s="396">
        <f t="shared" si="25"/>
        <v>13</v>
      </c>
      <c r="BH33" s="396">
        <f t="shared" si="26"/>
        <v>11</v>
      </c>
      <c r="BI33" s="396">
        <f t="shared" si="27"/>
        <v>8</v>
      </c>
      <c r="BJ33" s="396">
        <f t="shared" si="28"/>
        <v>12</v>
      </c>
      <c r="BK33" s="396">
        <f t="shared" si="29"/>
        <v>12</v>
      </c>
      <c r="BL33" s="375">
        <f t="shared" si="30"/>
        <v>127</v>
      </c>
      <c r="BM33" s="374">
        <f t="shared" si="31"/>
        <v>5</v>
      </c>
      <c r="BN33" s="374">
        <f t="shared" si="32"/>
        <v>16</v>
      </c>
      <c r="BO33" s="376">
        <f t="shared" si="33"/>
        <v>122</v>
      </c>
      <c r="BP33" s="332"/>
    </row>
    <row r="34" spans="1:68" ht="13.8">
      <c r="A34" s="377">
        <v>30</v>
      </c>
      <c r="B34" s="378" t="s">
        <v>225</v>
      </c>
      <c r="C34" s="398" t="s">
        <v>132</v>
      </c>
      <c r="D34" s="381"/>
      <c r="E34" s="379">
        <f t="shared" si="0"/>
        <v>1236.92</v>
      </c>
      <c r="F34" s="380">
        <f t="shared" si="1"/>
        <v>10.920000000000023</v>
      </c>
      <c r="G34" s="381">
        <v>1226</v>
      </c>
      <c r="H34" s="382">
        <f t="shared" si="2"/>
        <v>3.33</v>
      </c>
      <c r="I34" s="383">
        <f t="shared" si="3"/>
        <v>-49.63636363636374</v>
      </c>
      <c r="J34" s="384">
        <v>28</v>
      </c>
      <c r="K34" s="523">
        <v>11</v>
      </c>
      <c r="L34" s="385">
        <v>11</v>
      </c>
      <c r="M34" s="386">
        <f t="shared" si="4"/>
        <v>1275.6363636363637</v>
      </c>
      <c r="N34" s="383">
        <f t="shared" si="5"/>
        <v>111</v>
      </c>
      <c r="O34" s="387">
        <f t="shared" si="6"/>
        <v>106</v>
      </c>
      <c r="P34" s="388">
        <v>5</v>
      </c>
      <c r="Q34" s="389">
        <v>2</v>
      </c>
      <c r="R34" s="390">
        <v>13</v>
      </c>
      <c r="S34" s="391">
        <v>0</v>
      </c>
      <c r="T34" s="392">
        <v>7</v>
      </c>
      <c r="U34" s="393">
        <v>0</v>
      </c>
      <c r="V34" s="390">
        <v>41</v>
      </c>
      <c r="W34" s="393">
        <v>2</v>
      </c>
      <c r="X34" s="392">
        <v>15</v>
      </c>
      <c r="Y34" s="393">
        <v>0</v>
      </c>
      <c r="Z34" s="392">
        <v>52</v>
      </c>
      <c r="AA34" s="393">
        <v>2</v>
      </c>
      <c r="AB34" s="392">
        <v>31</v>
      </c>
      <c r="AC34" s="391">
        <v>0</v>
      </c>
      <c r="AD34" s="388">
        <v>46</v>
      </c>
      <c r="AE34" s="389">
        <v>1</v>
      </c>
      <c r="AF34" s="394">
        <v>33</v>
      </c>
      <c r="AG34" s="391">
        <v>0</v>
      </c>
      <c r="AH34" s="390">
        <v>25</v>
      </c>
      <c r="AI34" s="393">
        <v>2</v>
      </c>
      <c r="AJ34" s="390">
        <v>35</v>
      </c>
      <c r="AK34" s="393">
        <v>2</v>
      </c>
      <c r="AL34" s="367"/>
      <c r="AM34" s="368">
        <f t="shared" si="7"/>
        <v>11</v>
      </c>
      <c r="AN34" s="367"/>
      <c r="AO34" s="395">
        <f t="shared" si="8"/>
        <v>1651</v>
      </c>
      <c r="AP34" s="374">
        <f t="shared" si="9"/>
        <v>1410</v>
      </c>
      <c r="AQ34" s="396">
        <f t="shared" si="10"/>
        <v>1623</v>
      </c>
      <c r="AR34" s="374">
        <f t="shared" si="11"/>
        <v>1090</v>
      </c>
      <c r="AS34" s="396">
        <f t="shared" si="12"/>
        <v>1386</v>
      </c>
      <c r="AT34" s="396">
        <f t="shared" si="13"/>
        <v>1000</v>
      </c>
      <c r="AU34" s="396">
        <f t="shared" si="14"/>
        <v>1222</v>
      </c>
      <c r="AV34" s="396">
        <f t="shared" si="15"/>
        <v>1000</v>
      </c>
      <c r="AW34" s="374">
        <f t="shared" si="16"/>
        <v>1207</v>
      </c>
      <c r="AX34" s="396">
        <f t="shared" si="17"/>
        <v>1274</v>
      </c>
      <c r="AY34" s="396">
        <f t="shared" si="18"/>
        <v>1169</v>
      </c>
      <c r="AZ34" s="328"/>
      <c r="BA34" s="397">
        <f t="shared" si="19"/>
        <v>13</v>
      </c>
      <c r="BB34" s="396">
        <f t="shared" si="20"/>
        <v>12</v>
      </c>
      <c r="BC34" s="396">
        <f t="shared" si="21"/>
        <v>15</v>
      </c>
      <c r="BD34" s="374">
        <f t="shared" si="22"/>
        <v>8</v>
      </c>
      <c r="BE34" s="396">
        <f t="shared" si="23"/>
        <v>14</v>
      </c>
      <c r="BF34" s="396">
        <f t="shared" si="24"/>
        <v>5</v>
      </c>
      <c r="BG34" s="396">
        <f t="shared" si="25"/>
        <v>9</v>
      </c>
      <c r="BH34" s="396">
        <f t="shared" si="26"/>
        <v>8</v>
      </c>
      <c r="BI34" s="396">
        <f t="shared" si="27"/>
        <v>9</v>
      </c>
      <c r="BJ34" s="396">
        <f t="shared" si="28"/>
        <v>9</v>
      </c>
      <c r="BK34" s="396">
        <f t="shared" si="29"/>
        <v>9</v>
      </c>
      <c r="BL34" s="375">
        <f t="shared" si="30"/>
        <v>111</v>
      </c>
      <c r="BM34" s="374">
        <f t="shared" si="31"/>
        <v>5</v>
      </c>
      <c r="BN34" s="374">
        <f t="shared" si="32"/>
        <v>15</v>
      </c>
      <c r="BO34" s="376">
        <f t="shared" si="33"/>
        <v>106</v>
      </c>
      <c r="BP34" s="332"/>
    </row>
    <row r="35" spans="1:68" ht="13.8">
      <c r="A35" s="377">
        <v>31</v>
      </c>
      <c r="B35" s="378" t="s">
        <v>214</v>
      </c>
      <c r="C35" s="398" t="s">
        <v>90</v>
      </c>
      <c r="D35" s="525"/>
      <c r="E35" s="379">
        <f t="shared" si="0"/>
        <v>1203.6400000000001</v>
      </c>
      <c r="F35" s="380">
        <f t="shared" si="1"/>
        <v>-18.359999999999985</v>
      </c>
      <c r="G35" s="383">
        <v>1222</v>
      </c>
      <c r="H35" s="382">
        <f t="shared" si="2"/>
        <v>0</v>
      </c>
      <c r="I35" s="383">
        <f t="shared" si="3"/>
        <v>-7.4545454545454959</v>
      </c>
      <c r="J35" s="384">
        <v>40</v>
      </c>
      <c r="K35" s="523">
        <v>9</v>
      </c>
      <c r="L35" s="385">
        <v>11</v>
      </c>
      <c r="M35" s="386">
        <f t="shared" si="4"/>
        <v>1229.4545454545455</v>
      </c>
      <c r="N35" s="383">
        <f t="shared" si="5"/>
        <v>111</v>
      </c>
      <c r="O35" s="387">
        <f t="shared" si="6"/>
        <v>106</v>
      </c>
      <c r="P35" s="388">
        <v>6</v>
      </c>
      <c r="Q35" s="389">
        <v>1</v>
      </c>
      <c r="R35" s="390">
        <v>26</v>
      </c>
      <c r="S35" s="391">
        <v>0</v>
      </c>
      <c r="T35" s="392">
        <v>41</v>
      </c>
      <c r="U35" s="393">
        <v>1</v>
      </c>
      <c r="V35" s="390">
        <v>52</v>
      </c>
      <c r="W35" s="393">
        <v>1</v>
      </c>
      <c r="X35" s="392">
        <v>44</v>
      </c>
      <c r="Y35" s="393">
        <v>2</v>
      </c>
      <c r="Z35" s="392">
        <v>22</v>
      </c>
      <c r="AA35" s="393">
        <v>0</v>
      </c>
      <c r="AB35" s="392">
        <v>30</v>
      </c>
      <c r="AC35" s="391">
        <v>2</v>
      </c>
      <c r="AD35" s="388">
        <v>17</v>
      </c>
      <c r="AE35" s="389">
        <v>0</v>
      </c>
      <c r="AF35" s="394">
        <v>24</v>
      </c>
      <c r="AG35" s="391">
        <v>0</v>
      </c>
      <c r="AH35" s="390">
        <v>35</v>
      </c>
      <c r="AI35" s="393">
        <v>1</v>
      </c>
      <c r="AJ35" s="390">
        <v>37</v>
      </c>
      <c r="AK35" s="393">
        <v>1</v>
      </c>
      <c r="AL35" s="367"/>
      <c r="AM35" s="368">
        <f t="shared" si="7"/>
        <v>9</v>
      </c>
      <c r="AN35" s="367"/>
      <c r="AO35" s="395">
        <f t="shared" si="8"/>
        <v>1629</v>
      </c>
      <c r="AP35" s="374">
        <f t="shared" si="9"/>
        <v>1274</v>
      </c>
      <c r="AQ35" s="396">
        <f t="shared" si="10"/>
        <v>1090</v>
      </c>
      <c r="AR35" s="374">
        <f t="shared" si="11"/>
        <v>1000</v>
      </c>
      <c r="AS35" s="396">
        <f t="shared" si="12"/>
        <v>1040</v>
      </c>
      <c r="AT35" s="396">
        <f t="shared" si="13"/>
        <v>1296</v>
      </c>
      <c r="AU35" s="396">
        <f t="shared" si="14"/>
        <v>1226</v>
      </c>
      <c r="AV35" s="396">
        <f t="shared" si="15"/>
        <v>1362</v>
      </c>
      <c r="AW35" s="374">
        <f t="shared" si="16"/>
        <v>1287</v>
      </c>
      <c r="AX35" s="396">
        <f t="shared" si="17"/>
        <v>1169</v>
      </c>
      <c r="AY35" s="396">
        <f t="shared" si="18"/>
        <v>1151</v>
      </c>
      <c r="AZ35" s="328"/>
      <c r="BA35" s="397">
        <f t="shared" si="19"/>
        <v>11</v>
      </c>
      <c r="BB35" s="396">
        <f t="shared" si="20"/>
        <v>14</v>
      </c>
      <c r="BC35" s="396">
        <f t="shared" si="21"/>
        <v>8</v>
      </c>
      <c r="BD35" s="374">
        <f t="shared" si="22"/>
        <v>5</v>
      </c>
      <c r="BE35" s="396">
        <f t="shared" si="23"/>
        <v>7</v>
      </c>
      <c r="BF35" s="396">
        <f t="shared" si="24"/>
        <v>12</v>
      </c>
      <c r="BG35" s="396">
        <f t="shared" si="25"/>
        <v>11</v>
      </c>
      <c r="BH35" s="396">
        <f t="shared" si="26"/>
        <v>12</v>
      </c>
      <c r="BI35" s="396">
        <f t="shared" si="27"/>
        <v>13</v>
      </c>
      <c r="BJ35" s="396">
        <f t="shared" si="28"/>
        <v>9</v>
      </c>
      <c r="BK35" s="396">
        <f t="shared" si="29"/>
        <v>9</v>
      </c>
      <c r="BL35" s="375">
        <f t="shared" si="30"/>
        <v>111</v>
      </c>
      <c r="BM35" s="374">
        <f t="shared" si="31"/>
        <v>5</v>
      </c>
      <c r="BN35" s="374">
        <f t="shared" si="32"/>
        <v>14</v>
      </c>
      <c r="BO35" s="376">
        <f t="shared" si="33"/>
        <v>106</v>
      </c>
      <c r="BP35" s="332"/>
    </row>
    <row r="36" spans="1:68" ht="13.8">
      <c r="A36" s="377">
        <v>32</v>
      </c>
      <c r="B36" s="378" t="s">
        <v>229</v>
      </c>
      <c r="C36" s="398" t="s">
        <v>317</v>
      </c>
      <c r="D36" s="525"/>
      <c r="E36" s="379">
        <f t="shared" si="0"/>
        <v>1209.8399999999999</v>
      </c>
      <c r="F36" s="380">
        <f t="shared" si="1"/>
        <v>-3.1599999999999717</v>
      </c>
      <c r="G36" s="383">
        <v>1213</v>
      </c>
      <c r="H36" s="382">
        <f t="shared" si="2"/>
        <v>2.2200000000000002</v>
      </c>
      <c r="I36" s="383">
        <f t="shared" si="3"/>
        <v>14.36363636363626</v>
      </c>
      <c r="J36" s="384">
        <v>29</v>
      </c>
      <c r="K36" s="523">
        <v>11</v>
      </c>
      <c r="L36" s="385">
        <v>11</v>
      </c>
      <c r="M36" s="386">
        <f t="shared" si="4"/>
        <v>1198.6363636363637</v>
      </c>
      <c r="N36" s="383">
        <f t="shared" si="5"/>
        <v>101</v>
      </c>
      <c r="O36" s="387">
        <f t="shared" si="6"/>
        <v>96</v>
      </c>
      <c r="P36" s="388">
        <v>7</v>
      </c>
      <c r="Q36" s="389">
        <v>0</v>
      </c>
      <c r="R36" s="390">
        <v>45</v>
      </c>
      <c r="S36" s="391">
        <v>2</v>
      </c>
      <c r="T36" s="392">
        <v>8</v>
      </c>
      <c r="U36" s="393">
        <v>0</v>
      </c>
      <c r="V36" s="390">
        <v>42</v>
      </c>
      <c r="W36" s="393">
        <v>0</v>
      </c>
      <c r="X36" s="392">
        <v>10</v>
      </c>
      <c r="Y36" s="393">
        <v>0</v>
      </c>
      <c r="Z36" s="392">
        <v>48</v>
      </c>
      <c r="AA36" s="393">
        <v>1</v>
      </c>
      <c r="AB36" s="392">
        <v>44</v>
      </c>
      <c r="AC36" s="391">
        <v>2</v>
      </c>
      <c r="AD36" s="388">
        <v>35</v>
      </c>
      <c r="AE36" s="389">
        <v>1</v>
      </c>
      <c r="AF36" s="394">
        <v>39</v>
      </c>
      <c r="AG36" s="391">
        <v>1</v>
      </c>
      <c r="AH36" s="390">
        <v>46</v>
      </c>
      <c r="AI36" s="393">
        <v>2</v>
      </c>
      <c r="AJ36" s="390">
        <v>33</v>
      </c>
      <c r="AK36" s="393">
        <v>2</v>
      </c>
      <c r="AL36" s="367"/>
      <c r="AM36" s="368">
        <f t="shared" si="7"/>
        <v>11</v>
      </c>
      <c r="AN36" s="367"/>
      <c r="AO36" s="395">
        <f t="shared" si="8"/>
        <v>1623</v>
      </c>
      <c r="AP36" s="374">
        <f t="shared" si="9"/>
        <v>1022</v>
      </c>
      <c r="AQ36" s="396">
        <f t="shared" si="10"/>
        <v>1502</v>
      </c>
      <c r="AR36" s="374">
        <f t="shared" si="11"/>
        <v>1071</v>
      </c>
      <c r="AS36" s="396">
        <f t="shared" si="12"/>
        <v>1452</v>
      </c>
      <c r="AT36" s="396">
        <f t="shared" si="13"/>
        <v>1000</v>
      </c>
      <c r="AU36" s="396">
        <f t="shared" si="14"/>
        <v>1040</v>
      </c>
      <c r="AV36" s="396">
        <f t="shared" si="15"/>
        <v>1169</v>
      </c>
      <c r="AW36" s="374">
        <f t="shared" si="16"/>
        <v>1099</v>
      </c>
      <c r="AX36" s="396">
        <f t="shared" si="17"/>
        <v>1000</v>
      </c>
      <c r="AY36" s="396">
        <f t="shared" si="18"/>
        <v>1207</v>
      </c>
      <c r="AZ36" s="328"/>
      <c r="BA36" s="397">
        <f t="shared" si="19"/>
        <v>15</v>
      </c>
      <c r="BB36" s="396">
        <f t="shared" si="20"/>
        <v>8</v>
      </c>
      <c r="BC36" s="396">
        <f t="shared" si="21"/>
        <v>10</v>
      </c>
      <c r="BD36" s="374">
        <f t="shared" si="22"/>
        <v>10</v>
      </c>
      <c r="BE36" s="396">
        <f t="shared" si="23"/>
        <v>11</v>
      </c>
      <c r="BF36" s="396">
        <f t="shared" si="24"/>
        <v>5</v>
      </c>
      <c r="BG36" s="396">
        <f t="shared" si="25"/>
        <v>7</v>
      </c>
      <c r="BH36" s="396">
        <f t="shared" si="26"/>
        <v>9</v>
      </c>
      <c r="BI36" s="396">
        <f t="shared" si="27"/>
        <v>9</v>
      </c>
      <c r="BJ36" s="396">
        <f t="shared" si="28"/>
        <v>8</v>
      </c>
      <c r="BK36" s="396">
        <f t="shared" si="29"/>
        <v>9</v>
      </c>
      <c r="BL36" s="375">
        <f t="shared" si="30"/>
        <v>101</v>
      </c>
      <c r="BM36" s="374">
        <f t="shared" si="31"/>
        <v>5</v>
      </c>
      <c r="BN36" s="374">
        <f t="shared" si="32"/>
        <v>15</v>
      </c>
      <c r="BO36" s="376">
        <f t="shared" si="33"/>
        <v>96</v>
      </c>
      <c r="BP36" s="332"/>
    </row>
    <row r="37" spans="1:68" ht="13.8">
      <c r="A37" s="377">
        <v>33</v>
      </c>
      <c r="B37" s="378" t="s">
        <v>234</v>
      </c>
      <c r="C37" s="398" t="s">
        <v>318</v>
      </c>
      <c r="D37" s="525"/>
      <c r="E37" s="379">
        <f t="shared" si="0"/>
        <v>1197.44</v>
      </c>
      <c r="F37" s="380">
        <f t="shared" si="1"/>
        <v>-9.5599999999999952</v>
      </c>
      <c r="G37" s="383">
        <v>1207</v>
      </c>
      <c r="H37" s="382">
        <f t="shared" si="2"/>
        <v>0</v>
      </c>
      <c r="I37" s="383">
        <f t="shared" si="3"/>
        <v>-47.454545454545496</v>
      </c>
      <c r="J37" s="384">
        <v>37</v>
      </c>
      <c r="K37" s="523">
        <v>9</v>
      </c>
      <c r="L37" s="385">
        <v>11</v>
      </c>
      <c r="M37" s="386">
        <f t="shared" si="4"/>
        <v>1254.4545454545455</v>
      </c>
      <c r="N37" s="383">
        <f t="shared" si="5"/>
        <v>131</v>
      </c>
      <c r="O37" s="387">
        <f t="shared" si="6"/>
        <v>121</v>
      </c>
      <c r="P37" s="388">
        <v>8</v>
      </c>
      <c r="Q37" s="389">
        <v>0</v>
      </c>
      <c r="R37" s="390">
        <v>50</v>
      </c>
      <c r="S37" s="391">
        <v>2</v>
      </c>
      <c r="T37" s="392">
        <v>10</v>
      </c>
      <c r="U37" s="393">
        <v>2</v>
      </c>
      <c r="V37" s="390">
        <v>12</v>
      </c>
      <c r="W37" s="393">
        <v>0</v>
      </c>
      <c r="X37" s="392">
        <v>42</v>
      </c>
      <c r="Y37" s="393">
        <v>0</v>
      </c>
      <c r="Z37" s="392">
        <v>51</v>
      </c>
      <c r="AA37" s="393">
        <v>2</v>
      </c>
      <c r="AB37" s="392">
        <v>18</v>
      </c>
      <c r="AC37" s="391">
        <v>0</v>
      </c>
      <c r="AD37" s="388">
        <v>28</v>
      </c>
      <c r="AE37" s="389">
        <v>1</v>
      </c>
      <c r="AF37" s="394">
        <v>30</v>
      </c>
      <c r="AG37" s="391">
        <v>2</v>
      </c>
      <c r="AH37" s="390">
        <v>24</v>
      </c>
      <c r="AI37" s="393">
        <v>0</v>
      </c>
      <c r="AJ37" s="390">
        <v>32</v>
      </c>
      <c r="AK37" s="393">
        <v>0</v>
      </c>
      <c r="AL37" s="367"/>
      <c r="AM37" s="368">
        <f t="shared" si="7"/>
        <v>9</v>
      </c>
      <c r="AN37" s="367"/>
      <c r="AO37" s="395">
        <f t="shared" si="8"/>
        <v>1502</v>
      </c>
      <c r="AP37" s="374">
        <f t="shared" si="9"/>
        <v>1000</v>
      </c>
      <c r="AQ37" s="396">
        <f t="shared" si="10"/>
        <v>1452</v>
      </c>
      <c r="AR37" s="374">
        <f t="shared" si="11"/>
        <v>1425</v>
      </c>
      <c r="AS37" s="396">
        <f t="shared" si="12"/>
        <v>1071</v>
      </c>
      <c r="AT37" s="396">
        <f t="shared" si="13"/>
        <v>1000</v>
      </c>
      <c r="AU37" s="396">
        <f t="shared" si="14"/>
        <v>1357</v>
      </c>
      <c r="AV37" s="396">
        <f t="shared" si="15"/>
        <v>1266</v>
      </c>
      <c r="AW37" s="374">
        <f t="shared" si="16"/>
        <v>1226</v>
      </c>
      <c r="AX37" s="396">
        <f t="shared" si="17"/>
        <v>1287</v>
      </c>
      <c r="AY37" s="396">
        <f t="shared" si="18"/>
        <v>1213</v>
      </c>
      <c r="AZ37" s="328"/>
      <c r="BA37" s="397">
        <f t="shared" si="19"/>
        <v>10</v>
      </c>
      <c r="BB37" s="396">
        <f t="shared" si="20"/>
        <v>14</v>
      </c>
      <c r="BC37" s="396">
        <f t="shared" si="21"/>
        <v>11</v>
      </c>
      <c r="BD37" s="374">
        <f t="shared" si="22"/>
        <v>16</v>
      </c>
      <c r="BE37" s="396">
        <f t="shared" si="23"/>
        <v>10</v>
      </c>
      <c r="BF37" s="396">
        <f t="shared" si="24"/>
        <v>12</v>
      </c>
      <c r="BG37" s="396">
        <f t="shared" si="25"/>
        <v>13</v>
      </c>
      <c r="BH37" s="396">
        <f t="shared" si="26"/>
        <v>10</v>
      </c>
      <c r="BI37" s="396">
        <f t="shared" si="27"/>
        <v>11</v>
      </c>
      <c r="BJ37" s="396">
        <f t="shared" si="28"/>
        <v>13</v>
      </c>
      <c r="BK37" s="396">
        <f t="shared" si="29"/>
        <v>11</v>
      </c>
      <c r="BL37" s="375">
        <f t="shared" si="30"/>
        <v>131</v>
      </c>
      <c r="BM37" s="374">
        <f t="shared" si="31"/>
        <v>10</v>
      </c>
      <c r="BN37" s="374">
        <f t="shared" si="32"/>
        <v>16</v>
      </c>
      <c r="BO37" s="376">
        <f t="shared" si="33"/>
        <v>121</v>
      </c>
      <c r="BP37" s="332"/>
    </row>
    <row r="38" spans="1:68" ht="13.8">
      <c r="A38" s="377">
        <v>34</v>
      </c>
      <c r="B38" s="378" t="s">
        <v>239</v>
      </c>
      <c r="C38" s="398" t="s">
        <v>319</v>
      </c>
      <c r="D38" s="525"/>
      <c r="E38" s="379">
        <f t="shared" si="0"/>
        <v>1219.42</v>
      </c>
      <c r="F38" s="380">
        <f t="shared" si="1"/>
        <v>17.420000000000027</v>
      </c>
      <c r="G38" s="383">
        <v>1202</v>
      </c>
      <c r="H38" s="382">
        <f t="shared" si="2"/>
        <v>0</v>
      </c>
      <c r="I38" s="383">
        <f t="shared" si="3"/>
        <v>-124.63636363636374</v>
      </c>
      <c r="J38" s="384">
        <v>32</v>
      </c>
      <c r="K38" s="523">
        <v>10</v>
      </c>
      <c r="L38" s="385">
        <v>11</v>
      </c>
      <c r="M38" s="386">
        <f t="shared" si="4"/>
        <v>1326.6363636363637</v>
      </c>
      <c r="N38" s="383">
        <f t="shared" si="5"/>
        <v>127</v>
      </c>
      <c r="O38" s="387">
        <f t="shared" si="6"/>
        <v>124</v>
      </c>
      <c r="P38" s="388">
        <v>9</v>
      </c>
      <c r="Q38" s="389">
        <v>0</v>
      </c>
      <c r="R38" s="390">
        <v>47</v>
      </c>
      <c r="S38" s="391">
        <v>2</v>
      </c>
      <c r="T38" s="392">
        <v>16</v>
      </c>
      <c r="U38" s="393">
        <v>2</v>
      </c>
      <c r="V38" s="390">
        <v>11</v>
      </c>
      <c r="W38" s="393">
        <v>1</v>
      </c>
      <c r="X38" s="392">
        <v>25</v>
      </c>
      <c r="Y38" s="393">
        <v>2</v>
      </c>
      <c r="Z38" s="392">
        <v>14</v>
      </c>
      <c r="AA38" s="393">
        <v>2</v>
      </c>
      <c r="AB38" s="392">
        <v>3</v>
      </c>
      <c r="AC38" s="391">
        <v>0</v>
      </c>
      <c r="AD38" s="388">
        <v>13</v>
      </c>
      <c r="AE38" s="389">
        <v>0</v>
      </c>
      <c r="AF38" s="394">
        <v>19</v>
      </c>
      <c r="AG38" s="391">
        <v>0</v>
      </c>
      <c r="AH38" s="390">
        <v>36</v>
      </c>
      <c r="AI38" s="393">
        <v>1</v>
      </c>
      <c r="AJ38" s="390">
        <v>51</v>
      </c>
      <c r="AK38" s="393">
        <v>0</v>
      </c>
      <c r="AL38" s="367"/>
      <c r="AM38" s="368">
        <f t="shared" si="7"/>
        <v>10</v>
      </c>
      <c r="AN38" s="367"/>
      <c r="AO38" s="395">
        <f t="shared" si="8"/>
        <v>1488</v>
      </c>
      <c r="AP38" s="374">
        <f t="shared" si="9"/>
        <v>1000</v>
      </c>
      <c r="AQ38" s="396">
        <f t="shared" si="10"/>
        <v>1363</v>
      </c>
      <c r="AR38" s="374">
        <f t="shared" si="11"/>
        <v>1446</v>
      </c>
      <c r="AS38" s="396">
        <f t="shared" si="12"/>
        <v>1274</v>
      </c>
      <c r="AT38" s="396">
        <f t="shared" si="13"/>
        <v>1408</v>
      </c>
      <c r="AU38" s="396">
        <f t="shared" si="14"/>
        <v>1712</v>
      </c>
      <c r="AV38" s="396">
        <f t="shared" si="15"/>
        <v>1410</v>
      </c>
      <c r="AW38" s="374">
        <f t="shared" si="16"/>
        <v>1333</v>
      </c>
      <c r="AX38" s="396">
        <f t="shared" si="17"/>
        <v>1159</v>
      </c>
      <c r="AY38" s="396">
        <f t="shared" si="18"/>
        <v>1000</v>
      </c>
      <c r="AZ38" s="328"/>
      <c r="BA38" s="397">
        <f t="shared" si="19"/>
        <v>14</v>
      </c>
      <c r="BB38" s="396">
        <f t="shared" si="20"/>
        <v>3</v>
      </c>
      <c r="BC38" s="396">
        <f t="shared" si="21"/>
        <v>10</v>
      </c>
      <c r="BD38" s="374">
        <f t="shared" si="22"/>
        <v>15</v>
      </c>
      <c r="BE38" s="396">
        <f t="shared" si="23"/>
        <v>9</v>
      </c>
      <c r="BF38" s="396">
        <f t="shared" si="24"/>
        <v>14</v>
      </c>
      <c r="BG38" s="396">
        <f t="shared" si="25"/>
        <v>15</v>
      </c>
      <c r="BH38" s="396">
        <f t="shared" si="26"/>
        <v>12</v>
      </c>
      <c r="BI38" s="396">
        <f t="shared" si="27"/>
        <v>11</v>
      </c>
      <c r="BJ38" s="396">
        <f t="shared" si="28"/>
        <v>12</v>
      </c>
      <c r="BK38" s="396">
        <f t="shared" si="29"/>
        <v>12</v>
      </c>
      <c r="BL38" s="375">
        <f t="shared" si="30"/>
        <v>127</v>
      </c>
      <c r="BM38" s="374">
        <f t="shared" si="31"/>
        <v>3</v>
      </c>
      <c r="BN38" s="374">
        <f t="shared" si="32"/>
        <v>15</v>
      </c>
      <c r="BO38" s="376">
        <f t="shared" si="33"/>
        <v>124</v>
      </c>
      <c r="BP38" s="332"/>
    </row>
    <row r="39" spans="1:68" ht="13.8">
      <c r="A39" s="377">
        <v>35</v>
      </c>
      <c r="B39" s="378" t="s">
        <v>231</v>
      </c>
      <c r="C39" s="398" t="s">
        <v>320</v>
      </c>
      <c r="D39" s="525"/>
      <c r="E39" s="379">
        <f t="shared" si="0"/>
        <v>1177.8</v>
      </c>
      <c r="F39" s="380">
        <f t="shared" si="1"/>
        <v>8.8000000000000256</v>
      </c>
      <c r="G39" s="383">
        <v>1169</v>
      </c>
      <c r="H39" s="382">
        <f t="shared" si="2"/>
        <v>0</v>
      </c>
      <c r="I39" s="383">
        <f t="shared" si="3"/>
        <v>-130.90909090909099</v>
      </c>
      <c r="J39" s="384">
        <v>38</v>
      </c>
      <c r="K39" s="523">
        <v>9</v>
      </c>
      <c r="L39" s="385">
        <v>11</v>
      </c>
      <c r="M39" s="386">
        <f t="shared" si="4"/>
        <v>1299.909090909091</v>
      </c>
      <c r="N39" s="383">
        <f t="shared" si="5"/>
        <v>129</v>
      </c>
      <c r="O39" s="387">
        <f t="shared" si="6"/>
        <v>120</v>
      </c>
      <c r="P39" s="388">
        <v>10</v>
      </c>
      <c r="Q39" s="389">
        <v>2</v>
      </c>
      <c r="R39" s="390">
        <v>12</v>
      </c>
      <c r="S39" s="391">
        <v>0</v>
      </c>
      <c r="T39" s="392">
        <v>18</v>
      </c>
      <c r="U39" s="393">
        <v>2</v>
      </c>
      <c r="V39" s="390">
        <v>26</v>
      </c>
      <c r="W39" s="393">
        <v>0</v>
      </c>
      <c r="X39" s="392">
        <v>51</v>
      </c>
      <c r="Y39" s="393">
        <v>2</v>
      </c>
      <c r="Z39" s="392">
        <v>17</v>
      </c>
      <c r="AA39" s="393">
        <v>0</v>
      </c>
      <c r="AB39" s="392">
        <v>8</v>
      </c>
      <c r="AC39" s="391">
        <v>0</v>
      </c>
      <c r="AD39" s="388">
        <v>32</v>
      </c>
      <c r="AE39" s="389">
        <v>1</v>
      </c>
      <c r="AF39" s="394">
        <v>28</v>
      </c>
      <c r="AG39" s="391">
        <v>1</v>
      </c>
      <c r="AH39" s="390">
        <v>31</v>
      </c>
      <c r="AI39" s="393">
        <v>1</v>
      </c>
      <c r="AJ39" s="390">
        <v>30</v>
      </c>
      <c r="AK39" s="393">
        <v>0</v>
      </c>
      <c r="AL39" s="367"/>
      <c r="AM39" s="368">
        <f t="shared" si="7"/>
        <v>9</v>
      </c>
      <c r="AN39" s="367"/>
      <c r="AO39" s="395">
        <f t="shared" si="8"/>
        <v>1452</v>
      </c>
      <c r="AP39" s="374">
        <f t="shared" si="9"/>
        <v>1425</v>
      </c>
      <c r="AQ39" s="396">
        <f t="shared" si="10"/>
        <v>1357</v>
      </c>
      <c r="AR39" s="374">
        <f t="shared" si="11"/>
        <v>1274</v>
      </c>
      <c r="AS39" s="396">
        <f t="shared" si="12"/>
        <v>1000</v>
      </c>
      <c r="AT39" s="396">
        <f t="shared" si="13"/>
        <v>1362</v>
      </c>
      <c r="AU39" s="396">
        <f t="shared" si="14"/>
        <v>1502</v>
      </c>
      <c r="AV39" s="396">
        <f t="shared" si="15"/>
        <v>1213</v>
      </c>
      <c r="AW39" s="374">
        <f t="shared" si="16"/>
        <v>1266</v>
      </c>
      <c r="AX39" s="396">
        <f t="shared" si="17"/>
        <v>1222</v>
      </c>
      <c r="AY39" s="396">
        <f t="shared" si="18"/>
        <v>1226</v>
      </c>
      <c r="AZ39" s="328"/>
      <c r="BA39" s="397">
        <f t="shared" si="19"/>
        <v>11</v>
      </c>
      <c r="BB39" s="396">
        <f t="shared" si="20"/>
        <v>16</v>
      </c>
      <c r="BC39" s="396">
        <f t="shared" si="21"/>
        <v>13</v>
      </c>
      <c r="BD39" s="374">
        <f t="shared" si="22"/>
        <v>14</v>
      </c>
      <c r="BE39" s="396">
        <f t="shared" si="23"/>
        <v>12</v>
      </c>
      <c r="BF39" s="396">
        <f t="shared" si="24"/>
        <v>12</v>
      </c>
      <c r="BG39" s="396">
        <f t="shared" si="25"/>
        <v>10</v>
      </c>
      <c r="BH39" s="396">
        <f t="shared" si="26"/>
        <v>11</v>
      </c>
      <c r="BI39" s="396">
        <f t="shared" si="27"/>
        <v>10</v>
      </c>
      <c r="BJ39" s="396">
        <f t="shared" si="28"/>
        <v>9</v>
      </c>
      <c r="BK39" s="396">
        <f t="shared" si="29"/>
        <v>11</v>
      </c>
      <c r="BL39" s="375">
        <f t="shared" si="30"/>
        <v>129</v>
      </c>
      <c r="BM39" s="374">
        <f t="shared" si="31"/>
        <v>9</v>
      </c>
      <c r="BN39" s="374">
        <f t="shared" si="32"/>
        <v>16</v>
      </c>
      <c r="BO39" s="376">
        <f t="shared" si="33"/>
        <v>120</v>
      </c>
      <c r="BP39" s="332"/>
    </row>
    <row r="40" spans="1:68" ht="13.8">
      <c r="A40" s="377">
        <v>36</v>
      </c>
      <c r="B40" s="378" t="s">
        <v>232</v>
      </c>
      <c r="C40" s="398" t="s">
        <v>289</v>
      </c>
      <c r="D40" s="525"/>
      <c r="E40" s="379">
        <f t="shared" si="0"/>
        <v>1200.26</v>
      </c>
      <c r="F40" s="380">
        <f t="shared" si="1"/>
        <v>41.259999999999991</v>
      </c>
      <c r="G40" s="383">
        <v>1159</v>
      </c>
      <c r="H40" s="382">
        <f t="shared" si="2"/>
        <v>8.8800000000000008</v>
      </c>
      <c r="I40" s="383">
        <f t="shared" si="3"/>
        <v>-142.09090909090901</v>
      </c>
      <c r="J40" s="384">
        <v>23</v>
      </c>
      <c r="K40" s="523">
        <v>12</v>
      </c>
      <c r="L40" s="385">
        <v>11</v>
      </c>
      <c r="M40" s="386">
        <f t="shared" si="4"/>
        <v>1301.090909090909</v>
      </c>
      <c r="N40" s="383">
        <f t="shared" si="5"/>
        <v>115</v>
      </c>
      <c r="O40" s="387">
        <f t="shared" si="6"/>
        <v>108</v>
      </c>
      <c r="P40" s="388">
        <v>11</v>
      </c>
      <c r="Q40" s="389">
        <v>0</v>
      </c>
      <c r="R40" s="390">
        <v>49</v>
      </c>
      <c r="S40" s="391">
        <v>2</v>
      </c>
      <c r="T40" s="392">
        <v>21</v>
      </c>
      <c r="U40" s="393">
        <v>1</v>
      </c>
      <c r="V40" s="390">
        <v>5</v>
      </c>
      <c r="W40" s="393">
        <v>0</v>
      </c>
      <c r="X40" s="392">
        <v>29</v>
      </c>
      <c r="Y40" s="393">
        <v>0</v>
      </c>
      <c r="Z40" s="392">
        <v>44</v>
      </c>
      <c r="AA40" s="393">
        <v>2</v>
      </c>
      <c r="AB40" s="392">
        <v>25</v>
      </c>
      <c r="AC40" s="391">
        <v>2</v>
      </c>
      <c r="AD40" s="388">
        <v>16</v>
      </c>
      <c r="AE40" s="389">
        <v>1</v>
      </c>
      <c r="AF40" s="394">
        <v>23</v>
      </c>
      <c r="AG40" s="391">
        <v>1</v>
      </c>
      <c r="AH40" s="390">
        <v>34</v>
      </c>
      <c r="AI40" s="393">
        <v>1</v>
      </c>
      <c r="AJ40" s="390">
        <v>8</v>
      </c>
      <c r="AK40" s="393">
        <v>2</v>
      </c>
      <c r="AL40" s="367"/>
      <c r="AM40" s="368">
        <f t="shared" si="7"/>
        <v>12</v>
      </c>
      <c r="AN40" s="367"/>
      <c r="AO40" s="395">
        <f t="shared" si="8"/>
        <v>1446</v>
      </c>
      <c r="AP40" s="374">
        <f t="shared" si="9"/>
        <v>1000</v>
      </c>
      <c r="AQ40" s="396">
        <f t="shared" si="10"/>
        <v>1306</v>
      </c>
      <c r="AR40" s="374">
        <f t="shared" si="11"/>
        <v>1651</v>
      </c>
      <c r="AS40" s="396">
        <f t="shared" si="12"/>
        <v>1237</v>
      </c>
      <c r="AT40" s="396">
        <f t="shared" si="13"/>
        <v>1040</v>
      </c>
      <c r="AU40" s="396">
        <f t="shared" si="14"/>
        <v>1274</v>
      </c>
      <c r="AV40" s="396">
        <f t="shared" si="15"/>
        <v>1363</v>
      </c>
      <c r="AW40" s="374">
        <f t="shared" si="16"/>
        <v>1291</v>
      </c>
      <c r="AX40" s="396">
        <f t="shared" si="17"/>
        <v>1202</v>
      </c>
      <c r="AY40" s="396">
        <f t="shared" si="18"/>
        <v>1502</v>
      </c>
      <c r="AZ40" s="328"/>
      <c r="BA40" s="397">
        <f t="shared" si="19"/>
        <v>15</v>
      </c>
      <c r="BB40" s="396">
        <f t="shared" si="20"/>
        <v>7</v>
      </c>
      <c r="BC40" s="396">
        <f t="shared" si="21"/>
        <v>12</v>
      </c>
      <c r="BD40" s="374">
        <f t="shared" si="22"/>
        <v>13</v>
      </c>
      <c r="BE40" s="396">
        <f t="shared" si="23"/>
        <v>10</v>
      </c>
      <c r="BF40" s="396">
        <f t="shared" si="24"/>
        <v>7</v>
      </c>
      <c r="BG40" s="396">
        <f t="shared" si="25"/>
        <v>9</v>
      </c>
      <c r="BH40" s="396">
        <f t="shared" si="26"/>
        <v>10</v>
      </c>
      <c r="BI40" s="396">
        <f t="shared" si="27"/>
        <v>12</v>
      </c>
      <c r="BJ40" s="396">
        <f t="shared" si="28"/>
        <v>10</v>
      </c>
      <c r="BK40" s="396">
        <f t="shared" si="29"/>
        <v>10</v>
      </c>
      <c r="BL40" s="375">
        <f t="shared" si="30"/>
        <v>115</v>
      </c>
      <c r="BM40" s="374">
        <f t="shared" si="31"/>
        <v>7</v>
      </c>
      <c r="BN40" s="374">
        <f t="shared" si="32"/>
        <v>15</v>
      </c>
      <c r="BO40" s="376">
        <f t="shared" si="33"/>
        <v>108</v>
      </c>
      <c r="BP40" s="332"/>
    </row>
    <row r="41" spans="1:68" ht="13.8">
      <c r="A41" s="377">
        <v>37</v>
      </c>
      <c r="B41" s="378" t="s">
        <v>321</v>
      </c>
      <c r="C41" s="398" t="s">
        <v>322</v>
      </c>
      <c r="D41" s="525"/>
      <c r="E41" s="379">
        <f t="shared" si="0"/>
        <v>1140</v>
      </c>
      <c r="F41" s="380">
        <f t="shared" si="1"/>
        <v>-10.999999999999979</v>
      </c>
      <c r="G41" s="383">
        <v>1151</v>
      </c>
      <c r="H41" s="382">
        <f t="shared" si="2"/>
        <v>0</v>
      </c>
      <c r="I41" s="383">
        <f t="shared" si="3"/>
        <v>-40.909090909090992</v>
      </c>
      <c r="J41" s="384">
        <v>41</v>
      </c>
      <c r="K41" s="523">
        <v>9</v>
      </c>
      <c r="L41" s="385">
        <v>11</v>
      </c>
      <c r="M41" s="386">
        <f t="shared" si="4"/>
        <v>1191.909090909091</v>
      </c>
      <c r="N41" s="383">
        <f t="shared" si="5"/>
        <v>111</v>
      </c>
      <c r="O41" s="387">
        <f t="shared" si="6"/>
        <v>106</v>
      </c>
      <c r="P41" s="388">
        <v>12</v>
      </c>
      <c r="Q41" s="389">
        <v>0</v>
      </c>
      <c r="R41" s="390">
        <v>52</v>
      </c>
      <c r="S41" s="391">
        <v>2</v>
      </c>
      <c r="T41" s="392">
        <v>22</v>
      </c>
      <c r="U41" s="393">
        <v>0</v>
      </c>
      <c r="V41" s="390">
        <v>18</v>
      </c>
      <c r="W41" s="393">
        <v>0</v>
      </c>
      <c r="X41" s="392">
        <v>48</v>
      </c>
      <c r="Y41" s="393">
        <v>2</v>
      </c>
      <c r="Z41" s="392">
        <v>28</v>
      </c>
      <c r="AA41" s="393">
        <v>2</v>
      </c>
      <c r="AB41" s="392">
        <v>42</v>
      </c>
      <c r="AC41" s="391">
        <v>0</v>
      </c>
      <c r="AD41" s="388">
        <v>10</v>
      </c>
      <c r="AE41" s="389">
        <v>0</v>
      </c>
      <c r="AF41" s="394">
        <v>45</v>
      </c>
      <c r="AG41" s="391">
        <v>2</v>
      </c>
      <c r="AH41" s="390">
        <v>51</v>
      </c>
      <c r="AI41" s="393">
        <v>0</v>
      </c>
      <c r="AJ41" s="390">
        <v>31</v>
      </c>
      <c r="AK41" s="393">
        <v>1</v>
      </c>
      <c r="AL41" s="367"/>
      <c r="AM41" s="368">
        <f t="shared" si="7"/>
        <v>9</v>
      </c>
      <c r="AN41" s="367"/>
      <c r="AO41" s="395">
        <f t="shared" si="8"/>
        <v>1425</v>
      </c>
      <c r="AP41" s="374">
        <f t="shared" si="9"/>
        <v>1000</v>
      </c>
      <c r="AQ41" s="396">
        <f t="shared" si="10"/>
        <v>1296</v>
      </c>
      <c r="AR41" s="374">
        <f t="shared" si="11"/>
        <v>1357</v>
      </c>
      <c r="AS41" s="396">
        <f t="shared" si="12"/>
        <v>1000</v>
      </c>
      <c r="AT41" s="396">
        <f t="shared" si="13"/>
        <v>1266</v>
      </c>
      <c r="AU41" s="396">
        <f t="shared" si="14"/>
        <v>1071</v>
      </c>
      <c r="AV41" s="396">
        <f t="shared" si="15"/>
        <v>1452</v>
      </c>
      <c r="AW41" s="374">
        <f t="shared" si="16"/>
        <v>1022</v>
      </c>
      <c r="AX41" s="396">
        <f t="shared" si="17"/>
        <v>1000</v>
      </c>
      <c r="AY41" s="396">
        <f t="shared" si="18"/>
        <v>1222</v>
      </c>
      <c r="AZ41" s="328"/>
      <c r="BA41" s="397">
        <f t="shared" si="19"/>
        <v>16</v>
      </c>
      <c r="BB41" s="396">
        <f t="shared" si="20"/>
        <v>5</v>
      </c>
      <c r="BC41" s="396">
        <f t="shared" si="21"/>
        <v>12</v>
      </c>
      <c r="BD41" s="374">
        <f t="shared" si="22"/>
        <v>13</v>
      </c>
      <c r="BE41" s="396">
        <f t="shared" si="23"/>
        <v>5</v>
      </c>
      <c r="BF41" s="396">
        <f t="shared" si="24"/>
        <v>10</v>
      </c>
      <c r="BG41" s="396">
        <f t="shared" si="25"/>
        <v>10</v>
      </c>
      <c r="BH41" s="396">
        <f t="shared" si="26"/>
        <v>11</v>
      </c>
      <c r="BI41" s="396">
        <f t="shared" si="27"/>
        <v>8</v>
      </c>
      <c r="BJ41" s="396">
        <f t="shared" si="28"/>
        <v>12</v>
      </c>
      <c r="BK41" s="396">
        <f t="shared" si="29"/>
        <v>9</v>
      </c>
      <c r="BL41" s="375">
        <f t="shared" si="30"/>
        <v>111</v>
      </c>
      <c r="BM41" s="374">
        <f t="shared" si="31"/>
        <v>5</v>
      </c>
      <c r="BN41" s="374">
        <f t="shared" si="32"/>
        <v>16</v>
      </c>
      <c r="BO41" s="376">
        <f t="shared" si="33"/>
        <v>106</v>
      </c>
      <c r="BP41" s="332"/>
    </row>
    <row r="42" spans="1:68" ht="13.8">
      <c r="A42" s="377">
        <v>38</v>
      </c>
      <c r="B42" s="378" t="s">
        <v>243</v>
      </c>
      <c r="C42" s="398" t="s">
        <v>271</v>
      </c>
      <c r="D42" s="525"/>
      <c r="E42" s="379">
        <f t="shared" si="0"/>
        <v>1195.5</v>
      </c>
      <c r="F42" s="380">
        <f t="shared" si="1"/>
        <v>46.500000000000021</v>
      </c>
      <c r="G42" s="383">
        <v>1149</v>
      </c>
      <c r="H42" s="382">
        <f t="shared" si="2"/>
        <v>14.430000000000001</v>
      </c>
      <c r="I42" s="383">
        <f t="shared" si="3"/>
        <v>-165.90909090909099</v>
      </c>
      <c r="J42" s="384">
        <v>18</v>
      </c>
      <c r="K42" s="523">
        <v>12</v>
      </c>
      <c r="L42" s="385">
        <v>11</v>
      </c>
      <c r="M42" s="386">
        <f t="shared" si="4"/>
        <v>1314.909090909091</v>
      </c>
      <c r="N42" s="383">
        <f t="shared" si="5"/>
        <v>135</v>
      </c>
      <c r="O42" s="387">
        <f t="shared" si="6"/>
        <v>127</v>
      </c>
      <c r="P42" s="388">
        <v>13</v>
      </c>
      <c r="Q42" s="389">
        <v>0</v>
      </c>
      <c r="R42" s="390">
        <v>17</v>
      </c>
      <c r="S42" s="391">
        <v>2</v>
      </c>
      <c r="T42" s="392">
        <v>27</v>
      </c>
      <c r="U42" s="393">
        <v>1</v>
      </c>
      <c r="V42" s="390">
        <v>15</v>
      </c>
      <c r="W42" s="393">
        <v>1</v>
      </c>
      <c r="X42" s="392">
        <v>46</v>
      </c>
      <c r="Y42" s="393">
        <v>2</v>
      </c>
      <c r="Z42" s="392">
        <v>23</v>
      </c>
      <c r="AA42" s="393">
        <v>2</v>
      </c>
      <c r="AB42" s="392">
        <v>7</v>
      </c>
      <c r="AC42" s="391">
        <v>0</v>
      </c>
      <c r="AD42" s="388">
        <v>50</v>
      </c>
      <c r="AE42" s="389">
        <v>2</v>
      </c>
      <c r="AF42" s="394">
        <v>9</v>
      </c>
      <c r="AG42" s="391">
        <v>0</v>
      </c>
      <c r="AH42" s="390">
        <v>16</v>
      </c>
      <c r="AI42" s="393">
        <v>2</v>
      </c>
      <c r="AJ42" s="390">
        <v>26</v>
      </c>
      <c r="AK42" s="393">
        <v>0</v>
      </c>
      <c r="AL42" s="367"/>
      <c r="AM42" s="368">
        <f t="shared" si="7"/>
        <v>12</v>
      </c>
      <c r="AN42" s="367"/>
      <c r="AO42" s="395">
        <f t="shared" si="8"/>
        <v>1410</v>
      </c>
      <c r="AP42" s="374">
        <f t="shared" si="9"/>
        <v>1362</v>
      </c>
      <c r="AQ42" s="396">
        <f t="shared" si="10"/>
        <v>1267</v>
      </c>
      <c r="AR42" s="374">
        <f t="shared" si="11"/>
        <v>1386</v>
      </c>
      <c r="AS42" s="396">
        <f t="shared" si="12"/>
        <v>1000</v>
      </c>
      <c r="AT42" s="396">
        <f t="shared" si="13"/>
        <v>1291</v>
      </c>
      <c r="AU42" s="396">
        <f t="shared" si="14"/>
        <v>1623</v>
      </c>
      <c r="AV42" s="396">
        <f t="shared" si="15"/>
        <v>1000</v>
      </c>
      <c r="AW42" s="374">
        <f t="shared" si="16"/>
        <v>1488</v>
      </c>
      <c r="AX42" s="396">
        <f t="shared" si="17"/>
        <v>1363</v>
      </c>
      <c r="AY42" s="396">
        <f t="shared" si="18"/>
        <v>1274</v>
      </c>
      <c r="AZ42" s="328"/>
      <c r="BA42" s="397">
        <f t="shared" si="19"/>
        <v>12</v>
      </c>
      <c r="BB42" s="396">
        <f t="shared" si="20"/>
        <v>12</v>
      </c>
      <c r="BC42" s="396">
        <f t="shared" si="21"/>
        <v>10</v>
      </c>
      <c r="BD42" s="374">
        <f t="shared" si="22"/>
        <v>14</v>
      </c>
      <c r="BE42" s="396">
        <f t="shared" si="23"/>
        <v>8</v>
      </c>
      <c r="BF42" s="396">
        <f t="shared" si="24"/>
        <v>12</v>
      </c>
      <c r="BG42" s="396">
        <f t="shared" si="25"/>
        <v>15</v>
      </c>
      <c r="BH42" s="396">
        <f t="shared" si="26"/>
        <v>14</v>
      </c>
      <c r="BI42" s="396">
        <f t="shared" si="27"/>
        <v>14</v>
      </c>
      <c r="BJ42" s="396">
        <f t="shared" si="28"/>
        <v>10</v>
      </c>
      <c r="BK42" s="396">
        <f t="shared" si="29"/>
        <v>14</v>
      </c>
      <c r="BL42" s="375">
        <f t="shared" si="30"/>
        <v>135</v>
      </c>
      <c r="BM42" s="374">
        <f t="shared" si="31"/>
        <v>8</v>
      </c>
      <c r="BN42" s="374">
        <f t="shared" si="32"/>
        <v>15</v>
      </c>
      <c r="BO42" s="376">
        <f t="shared" si="33"/>
        <v>127</v>
      </c>
      <c r="BP42" s="332"/>
    </row>
    <row r="43" spans="1:68" ht="13.8">
      <c r="A43" s="377">
        <v>39</v>
      </c>
      <c r="B43" s="378" t="s">
        <v>237</v>
      </c>
      <c r="C43" s="398" t="s">
        <v>319</v>
      </c>
      <c r="D43" s="525"/>
      <c r="E43" s="379">
        <f t="shared" si="0"/>
        <v>1090.46</v>
      </c>
      <c r="F43" s="380">
        <f t="shared" si="1"/>
        <v>-8.5400000000000098</v>
      </c>
      <c r="G43" s="383">
        <v>1099</v>
      </c>
      <c r="H43" s="382">
        <f t="shared" si="2"/>
        <v>0</v>
      </c>
      <c r="I43" s="383">
        <f t="shared" si="3"/>
        <v>-52.090909090909008</v>
      </c>
      <c r="J43" s="384">
        <v>42</v>
      </c>
      <c r="K43" s="523">
        <v>9</v>
      </c>
      <c r="L43" s="385">
        <v>11</v>
      </c>
      <c r="M43" s="386">
        <f t="shared" si="4"/>
        <v>1151.090909090909</v>
      </c>
      <c r="N43" s="383">
        <f t="shared" si="5"/>
        <v>89</v>
      </c>
      <c r="O43" s="387">
        <f t="shared" si="6"/>
        <v>86</v>
      </c>
      <c r="P43" s="388">
        <v>14</v>
      </c>
      <c r="Q43" s="389">
        <v>0</v>
      </c>
      <c r="R43" s="390">
        <v>10</v>
      </c>
      <c r="S43" s="391">
        <v>0</v>
      </c>
      <c r="T43" s="392">
        <v>48</v>
      </c>
      <c r="U43" s="393">
        <v>1</v>
      </c>
      <c r="V43" s="390">
        <v>44</v>
      </c>
      <c r="W43" s="393">
        <v>0</v>
      </c>
      <c r="X43" s="392">
        <v>47</v>
      </c>
      <c r="Y43" s="393">
        <v>1</v>
      </c>
      <c r="Z43" s="392">
        <v>40</v>
      </c>
      <c r="AA43" s="393">
        <v>2</v>
      </c>
      <c r="AB43" s="392">
        <v>16</v>
      </c>
      <c r="AC43" s="391">
        <v>0</v>
      </c>
      <c r="AD43" s="388">
        <v>41</v>
      </c>
      <c r="AE43" s="389">
        <v>1</v>
      </c>
      <c r="AF43" s="394">
        <v>32</v>
      </c>
      <c r="AG43" s="391">
        <v>1</v>
      </c>
      <c r="AH43" s="390">
        <v>49</v>
      </c>
      <c r="AI43" s="393">
        <v>1</v>
      </c>
      <c r="AJ43" s="390">
        <v>52</v>
      </c>
      <c r="AK43" s="393">
        <v>2</v>
      </c>
      <c r="AL43" s="367"/>
      <c r="AM43" s="368">
        <f t="shared" si="7"/>
        <v>9</v>
      </c>
      <c r="AN43" s="367"/>
      <c r="AO43" s="395">
        <f t="shared" si="8"/>
        <v>1408</v>
      </c>
      <c r="AP43" s="374">
        <f t="shared" si="9"/>
        <v>1452</v>
      </c>
      <c r="AQ43" s="396">
        <f t="shared" si="10"/>
        <v>1000</v>
      </c>
      <c r="AR43" s="374">
        <f t="shared" si="11"/>
        <v>1040</v>
      </c>
      <c r="AS43" s="396">
        <f t="shared" si="12"/>
        <v>1000</v>
      </c>
      <c r="AT43" s="396">
        <f t="shared" si="13"/>
        <v>1096</v>
      </c>
      <c r="AU43" s="396">
        <f t="shared" si="14"/>
        <v>1363</v>
      </c>
      <c r="AV43" s="396">
        <f t="shared" si="15"/>
        <v>1090</v>
      </c>
      <c r="AW43" s="374">
        <f t="shared" si="16"/>
        <v>1213</v>
      </c>
      <c r="AX43" s="396">
        <f t="shared" si="17"/>
        <v>1000</v>
      </c>
      <c r="AY43" s="396">
        <f t="shared" si="18"/>
        <v>1000</v>
      </c>
      <c r="AZ43" s="328"/>
      <c r="BA43" s="397">
        <f t="shared" si="19"/>
        <v>14</v>
      </c>
      <c r="BB43" s="396">
        <f t="shared" si="20"/>
        <v>11</v>
      </c>
      <c r="BC43" s="396">
        <f t="shared" si="21"/>
        <v>5</v>
      </c>
      <c r="BD43" s="374">
        <f t="shared" si="22"/>
        <v>7</v>
      </c>
      <c r="BE43" s="396">
        <f t="shared" si="23"/>
        <v>3</v>
      </c>
      <c r="BF43" s="396">
        <f t="shared" si="24"/>
        <v>8</v>
      </c>
      <c r="BG43" s="396">
        <f t="shared" si="25"/>
        <v>10</v>
      </c>
      <c r="BH43" s="396">
        <f t="shared" si="26"/>
        <v>8</v>
      </c>
      <c r="BI43" s="396">
        <f t="shared" si="27"/>
        <v>11</v>
      </c>
      <c r="BJ43" s="396">
        <f t="shared" si="28"/>
        <v>7</v>
      </c>
      <c r="BK43" s="396">
        <f t="shared" si="29"/>
        <v>5</v>
      </c>
      <c r="BL43" s="375">
        <f t="shared" si="30"/>
        <v>89</v>
      </c>
      <c r="BM43" s="374">
        <f t="shared" si="31"/>
        <v>3</v>
      </c>
      <c r="BN43" s="374">
        <f t="shared" si="32"/>
        <v>14</v>
      </c>
      <c r="BO43" s="376">
        <f t="shared" si="33"/>
        <v>86</v>
      </c>
      <c r="BP43" s="332"/>
    </row>
    <row r="44" spans="1:68" ht="13.8">
      <c r="A44" s="377">
        <v>40</v>
      </c>
      <c r="B44" s="378" t="s">
        <v>323</v>
      </c>
      <c r="C44" s="398" t="s">
        <v>114</v>
      </c>
      <c r="D44" s="525"/>
      <c r="E44" s="379">
        <f t="shared" si="0"/>
        <v>1075.94</v>
      </c>
      <c r="F44" s="380">
        <f t="shared" si="1"/>
        <v>-20.060000000000002</v>
      </c>
      <c r="G44" s="383">
        <v>1096</v>
      </c>
      <c r="H44" s="382">
        <f t="shared" si="2"/>
        <v>0</v>
      </c>
      <c r="I44" s="383">
        <f t="shared" si="3"/>
        <v>-45.181818181818244</v>
      </c>
      <c r="J44" s="384">
        <v>45</v>
      </c>
      <c r="K44" s="523">
        <v>8</v>
      </c>
      <c r="L44" s="385">
        <v>11</v>
      </c>
      <c r="M44" s="386">
        <f t="shared" si="4"/>
        <v>1141.1818181818182</v>
      </c>
      <c r="N44" s="383">
        <f t="shared" si="5"/>
        <v>95</v>
      </c>
      <c r="O44" s="387">
        <f t="shared" si="6"/>
        <v>92</v>
      </c>
      <c r="P44" s="388">
        <v>15</v>
      </c>
      <c r="Q44" s="389">
        <v>1</v>
      </c>
      <c r="R44" s="390">
        <v>19</v>
      </c>
      <c r="S44" s="391">
        <v>0</v>
      </c>
      <c r="T44" s="392">
        <v>5</v>
      </c>
      <c r="U44" s="393">
        <v>0</v>
      </c>
      <c r="V44" s="390">
        <v>43</v>
      </c>
      <c r="W44" s="393">
        <v>0</v>
      </c>
      <c r="X44" s="392">
        <v>45</v>
      </c>
      <c r="Y44" s="393">
        <v>1</v>
      </c>
      <c r="Z44" s="392">
        <v>39</v>
      </c>
      <c r="AA44" s="393">
        <v>0</v>
      </c>
      <c r="AB44" s="392">
        <v>47</v>
      </c>
      <c r="AC44" s="391">
        <v>2</v>
      </c>
      <c r="AD44" s="388">
        <v>49</v>
      </c>
      <c r="AE44" s="389">
        <v>2</v>
      </c>
      <c r="AF44" s="394">
        <v>51</v>
      </c>
      <c r="AG44" s="391">
        <v>0</v>
      </c>
      <c r="AH44" s="390">
        <v>52</v>
      </c>
      <c r="AI44" s="393">
        <v>0</v>
      </c>
      <c r="AJ44" s="390">
        <v>48</v>
      </c>
      <c r="AK44" s="393">
        <v>2</v>
      </c>
      <c r="AL44" s="367"/>
      <c r="AM44" s="368">
        <f t="shared" si="7"/>
        <v>8</v>
      </c>
      <c r="AN44" s="367"/>
      <c r="AO44" s="395">
        <f t="shared" si="8"/>
        <v>1386</v>
      </c>
      <c r="AP44" s="374">
        <f t="shared" si="9"/>
        <v>1333</v>
      </c>
      <c r="AQ44" s="396">
        <f t="shared" si="10"/>
        <v>1651</v>
      </c>
      <c r="AR44" s="374">
        <f t="shared" si="11"/>
        <v>1062</v>
      </c>
      <c r="AS44" s="396">
        <f t="shared" si="12"/>
        <v>1022</v>
      </c>
      <c r="AT44" s="396">
        <f t="shared" si="13"/>
        <v>1099</v>
      </c>
      <c r="AU44" s="396">
        <f t="shared" si="14"/>
        <v>1000</v>
      </c>
      <c r="AV44" s="396">
        <f t="shared" si="15"/>
        <v>1000</v>
      </c>
      <c r="AW44" s="374">
        <f t="shared" si="16"/>
        <v>1000</v>
      </c>
      <c r="AX44" s="396">
        <f t="shared" si="17"/>
        <v>1000</v>
      </c>
      <c r="AY44" s="396">
        <f t="shared" si="18"/>
        <v>1000</v>
      </c>
      <c r="AZ44" s="328"/>
      <c r="BA44" s="397">
        <f t="shared" si="19"/>
        <v>14</v>
      </c>
      <c r="BB44" s="396">
        <f t="shared" si="20"/>
        <v>11</v>
      </c>
      <c r="BC44" s="396">
        <f t="shared" si="21"/>
        <v>13</v>
      </c>
      <c r="BD44" s="374">
        <f t="shared" si="22"/>
        <v>8</v>
      </c>
      <c r="BE44" s="396">
        <f t="shared" si="23"/>
        <v>8</v>
      </c>
      <c r="BF44" s="396">
        <f t="shared" si="24"/>
        <v>9</v>
      </c>
      <c r="BG44" s="396">
        <f t="shared" si="25"/>
        <v>3</v>
      </c>
      <c r="BH44" s="396">
        <f t="shared" si="26"/>
        <v>7</v>
      </c>
      <c r="BI44" s="396">
        <f t="shared" si="27"/>
        <v>12</v>
      </c>
      <c r="BJ44" s="396">
        <f t="shared" si="28"/>
        <v>5</v>
      </c>
      <c r="BK44" s="396">
        <f t="shared" si="29"/>
        <v>5</v>
      </c>
      <c r="BL44" s="375">
        <f t="shared" si="30"/>
        <v>95</v>
      </c>
      <c r="BM44" s="374">
        <f t="shared" si="31"/>
        <v>3</v>
      </c>
      <c r="BN44" s="374">
        <f t="shared" si="32"/>
        <v>14</v>
      </c>
      <c r="BO44" s="376">
        <f t="shared" si="33"/>
        <v>92</v>
      </c>
      <c r="BP44" s="332"/>
    </row>
    <row r="45" spans="1:68" ht="13.8">
      <c r="A45" s="377">
        <v>41</v>
      </c>
      <c r="B45" s="378" t="s">
        <v>324</v>
      </c>
      <c r="C45" s="398" t="s">
        <v>284</v>
      </c>
      <c r="D45" s="525"/>
      <c r="E45" s="379">
        <f t="shared" si="0"/>
        <v>1076.3599999999999</v>
      </c>
      <c r="F45" s="380">
        <f t="shared" si="1"/>
        <v>-13.640000000000025</v>
      </c>
      <c r="G45" s="402">
        <v>1090</v>
      </c>
      <c r="H45" s="382">
        <f t="shared" si="2"/>
        <v>0</v>
      </c>
      <c r="I45" s="383">
        <f t="shared" si="3"/>
        <v>-74.36363636363626</v>
      </c>
      <c r="J45" s="384">
        <v>44</v>
      </c>
      <c r="K45" s="523">
        <v>8</v>
      </c>
      <c r="L45" s="385">
        <v>11</v>
      </c>
      <c r="M45" s="386">
        <f t="shared" si="4"/>
        <v>1164.3636363636363</v>
      </c>
      <c r="N45" s="383">
        <f t="shared" si="5"/>
        <v>101</v>
      </c>
      <c r="O45" s="387">
        <f t="shared" si="6"/>
        <v>98</v>
      </c>
      <c r="P45" s="388">
        <v>16</v>
      </c>
      <c r="Q45" s="389">
        <v>0</v>
      </c>
      <c r="R45" s="390">
        <v>27</v>
      </c>
      <c r="S45" s="391">
        <v>1</v>
      </c>
      <c r="T45" s="392">
        <v>31</v>
      </c>
      <c r="U45" s="393">
        <v>1</v>
      </c>
      <c r="V45" s="390">
        <v>30</v>
      </c>
      <c r="W45" s="393">
        <v>0</v>
      </c>
      <c r="X45" s="392">
        <v>49</v>
      </c>
      <c r="Y45" s="393">
        <v>2</v>
      </c>
      <c r="Z45" s="392">
        <v>18</v>
      </c>
      <c r="AA45" s="393">
        <v>0</v>
      </c>
      <c r="AB45" s="392">
        <v>51</v>
      </c>
      <c r="AC45" s="391">
        <v>0</v>
      </c>
      <c r="AD45" s="388">
        <v>39</v>
      </c>
      <c r="AE45" s="389">
        <v>1</v>
      </c>
      <c r="AF45" s="394">
        <v>25</v>
      </c>
      <c r="AG45" s="391">
        <v>0</v>
      </c>
      <c r="AH45" s="390">
        <v>47</v>
      </c>
      <c r="AI45" s="393">
        <v>2</v>
      </c>
      <c r="AJ45" s="390">
        <v>46</v>
      </c>
      <c r="AK45" s="393">
        <v>1</v>
      </c>
      <c r="AL45" s="367"/>
      <c r="AM45" s="368">
        <f t="shared" si="7"/>
        <v>8</v>
      </c>
      <c r="AN45" s="367"/>
      <c r="AO45" s="395">
        <f t="shared" si="8"/>
        <v>1363</v>
      </c>
      <c r="AP45" s="374">
        <f t="shared" si="9"/>
        <v>1267</v>
      </c>
      <c r="AQ45" s="396">
        <f t="shared" si="10"/>
        <v>1222</v>
      </c>
      <c r="AR45" s="374">
        <f t="shared" si="11"/>
        <v>1226</v>
      </c>
      <c r="AS45" s="396">
        <f t="shared" si="12"/>
        <v>1000</v>
      </c>
      <c r="AT45" s="396">
        <f t="shared" si="13"/>
        <v>1357</v>
      </c>
      <c r="AU45" s="396">
        <f t="shared" si="14"/>
        <v>1000</v>
      </c>
      <c r="AV45" s="396">
        <f t="shared" si="15"/>
        <v>1099</v>
      </c>
      <c r="AW45" s="374">
        <f t="shared" si="16"/>
        <v>1274</v>
      </c>
      <c r="AX45" s="396">
        <f t="shared" si="17"/>
        <v>1000</v>
      </c>
      <c r="AY45" s="396">
        <f t="shared" si="18"/>
        <v>1000</v>
      </c>
      <c r="AZ45" s="328"/>
      <c r="BA45" s="397">
        <f t="shared" si="19"/>
        <v>10</v>
      </c>
      <c r="BB45" s="396">
        <f t="shared" si="20"/>
        <v>10</v>
      </c>
      <c r="BC45" s="396">
        <f t="shared" si="21"/>
        <v>9</v>
      </c>
      <c r="BD45" s="374">
        <f t="shared" si="22"/>
        <v>11</v>
      </c>
      <c r="BE45" s="396">
        <f t="shared" si="23"/>
        <v>7</v>
      </c>
      <c r="BF45" s="396">
        <f t="shared" si="24"/>
        <v>13</v>
      </c>
      <c r="BG45" s="396">
        <f t="shared" si="25"/>
        <v>12</v>
      </c>
      <c r="BH45" s="396">
        <f t="shared" si="26"/>
        <v>9</v>
      </c>
      <c r="BI45" s="396">
        <f t="shared" si="27"/>
        <v>9</v>
      </c>
      <c r="BJ45" s="396">
        <f t="shared" si="28"/>
        <v>3</v>
      </c>
      <c r="BK45" s="396">
        <f t="shared" si="29"/>
        <v>8</v>
      </c>
      <c r="BL45" s="375">
        <f t="shared" si="30"/>
        <v>101</v>
      </c>
      <c r="BM45" s="374">
        <f t="shared" si="31"/>
        <v>3</v>
      </c>
      <c r="BN45" s="374">
        <f t="shared" si="32"/>
        <v>13</v>
      </c>
      <c r="BO45" s="376">
        <f t="shared" si="33"/>
        <v>98</v>
      </c>
      <c r="BP45" s="332"/>
    </row>
    <row r="46" spans="1:68" ht="13.8">
      <c r="A46" s="377">
        <v>42</v>
      </c>
      <c r="B46" s="378" t="s">
        <v>238</v>
      </c>
      <c r="C46" s="398" t="s">
        <v>319</v>
      </c>
      <c r="D46" s="525"/>
      <c r="E46" s="379">
        <f t="shared" si="0"/>
        <v>1123.6200000000001</v>
      </c>
      <c r="F46" s="380">
        <f t="shared" si="1"/>
        <v>52.620000000000019</v>
      </c>
      <c r="G46" s="383">
        <v>1071</v>
      </c>
      <c r="H46" s="382">
        <f t="shared" si="2"/>
        <v>0</v>
      </c>
      <c r="I46" s="383">
        <f t="shared" si="3"/>
        <v>-284.63636363636374</v>
      </c>
      <c r="J46" s="384">
        <v>33</v>
      </c>
      <c r="K46" s="523">
        <v>10</v>
      </c>
      <c r="L46" s="385">
        <v>11</v>
      </c>
      <c r="M46" s="386">
        <f t="shared" si="4"/>
        <v>1355.6363636363637</v>
      </c>
      <c r="N46" s="383">
        <f t="shared" si="5"/>
        <v>127</v>
      </c>
      <c r="O46" s="387">
        <f t="shared" si="6"/>
        <v>118</v>
      </c>
      <c r="P46" s="388">
        <v>17</v>
      </c>
      <c r="Q46" s="389">
        <v>2</v>
      </c>
      <c r="R46" s="390">
        <v>1</v>
      </c>
      <c r="S46" s="391">
        <v>0</v>
      </c>
      <c r="T46" s="392">
        <v>23</v>
      </c>
      <c r="U46" s="393">
        <v>0</v>
      </c>
      <c r="V46" s="390">
        <v>32</v>
      </c>
      <c r="W46" s="393">
        <v>2</v>
      </c>
      <c r="X46" s="392">
        <v>33</v>
      </c>
      <c r="Y46" s="393">
        <v>2</v>
      </c>
      <c r="Z46" s="392">
        <v>9</v>
      </c>
      <c r="AA46" s="393">
        <v>0</v>
      </c>
      <c r="AB46" s="392">
        <v>37</v>
      </c>
      <c r="AC46" s="391">
        <v>2</v>
      </c>
      <c r="AD46" s="388">
        <v>8</v>
      </c>
      <c r="AE46" s="389">
        <v>1</v>
      </c>
      <c r="AF46" s="394">
        <v>6</v>
      </c>
      <c r="AG46" s="391">
        <v>1</v>
      </c>
      <c r="AH46" s="390">
        <v>50</v>
      </c>
      <c r="AI46" s="393">
        <v>0</v>
      </c>
      <c r="AJ46" s="390">
        <v>22</v>
      </c>
      <c r="AK46" s="393">
        <v>0</v>
      </c>
      <c r="AL46" s="367"/>
      <c r="AM46" s="368">
        <f t="shared" si="7"/>
        <v>10</v>
      </c>
      <c r="AN46" s="367"/>
      <c r="AO46" s="395">
        <f t="shared" si="8"/>
        <v>1362</v>
      </c>
      <c r="AP46" s="374">
        <f t="shared" si="9"/>
        <v>1773</v>
      </c>
      <c r="AQ46" s="396">
        <f t="shared" si="10"/>
        <v>1291</v>
      </c>
      <c r="AR46" s="374">
        <f t="shared" si="11"/>
        <v>1213</v>
      </c>
      <c r="AS46" s="396">
        <f t="shared" si="12"/>
        <v>1207</v>
      </c>
      <c r="AT46" s="396">
        <f t="shared" si="13"/>
        <v>1488</v>
      </c>
      <c r="AU46" s="396">
        <f t="shared" si="14"/>
        <v>1151</v>
      </c>
      <c r="AV46" s="396">
        <f t="shared" si="15"/>
        <v>1502</v>
      </c>
      <c r="AW46" s="374">
        <f t="shared" si="16"/>
        <v>1629</v>
      </c>
      <c r="AX46" s="396">
        <f t="shared" si="17"/>
        <v>1000</v>
      </c>
      <c r="AY46" s="396">
        <f t="shared" si="18"/>
        <v>1296</v>
      </c>
      <c r="AZ46" s="328"/>
      <c r="BA46" s="397">
        <f t="shared" si="19"/>
        <v>12</v>
      </c>
      <c r="BB46" s="396">
        <f t="shared" si="20"/>
        <v>13</v>
      </c>
      <c r="BC46" s="396">
        <f t="shared" si="21"/>
        <v>12</v>
      </c>
      <c r="BD46" s="374">
        <f t="shared" si="22"/>
        <v>11</v>
      </c>
      <c r="BE46" s="396">
        <f t="shared" si="23"/>
        <v>9</v>
      </c>
      <c r="BF46" s="396">
        <f t="shared" si="24"/>
        <v>14</v>
      </c>
      <c r="BG46" s="396">
        <f t="shared" si="25"/>
        <v>9</v>
      </c>
      <c r="BH46" s="396">
        <f t="shared" si="26"/>
        <v>10</v>
      </c>
      <c r="BI46" s="396">
        <f t="shared" si="27"/>
        <v>11</v>
      </c>
      <c r="BJ46" s="396">
        <f t="shared" si="28"/>
        <v>14</v>
      </c>
      <c r="BK46" s="396">
        <f t="shared" si="29"/>
        <v>12</v>
      </c>
      <c r="BL46" s="375">
        <f t="shared" si="30"/>
        <v>127</v>
      </c>
      <c r="BM46" s="374">
        <f t="shared" si="31"/>
        <v>9</v>
      </c>
      <c r="BN46" s="374">
        <f t="shared" si="32"/>
        <v>14</v>
      </c>
      <c r="BO46" s="376">
        <f t="shared" si="33"/>
        <v>118</v>
      </c>
      <c r="BP46" s="332"/>
    </row>
    <row r="47" spans="1:68" ht="13.8">
      <c r="A47" s="377">
        <v>43</v>
      </c>
      <c r="B47" s="378" t="s">
        <v>235</v>
      </c>
      <c r="C47" s="398" t="s">
        <v>322</v>
      </c>
      <c r="D47" s="525"/>
      <c r="E47" s="379">
        <f t="shared" si="0"/>
        <v>1055.6199999999999</v>
      </c>
      <c r="F47" s="380">
        <f t="shared" si="1"/>
        <v>-6.3800000000000168</v>
      </c>
      <c r="G47" s="383">
        <v>1062</v>
      </c>
      <c r="H47" s="382">
        <f t="shared" si="2"/>
        <v>0</v>
      </c>
      <c r="I47" s="383">
        <f t="shared" si="3"/>
        <v>-107.36363636363626</v>
      </c>
      <c r="J47" s="384">
        <v>47</v>
      </c>
      <c r="K47" s="523">
        <v>8</v>
      </c>
      <c r="L47" s="385">
        <v>11</v>
      </c>
      <c r="M47" s="386">
        <f t="shared" si="4"/>
        <v>1169.3636363636363</v>
      </c>
      <c r="N47" s="383">
        <f t="shared" si="5"/>
        <v>92</v>
      </c>
      <c r="O47" s="387">
        <f t="shared" si="6"/>
        <v>89</v>
      </c>
      <c r="P47" s="388">
        <v>18</v>
      </c>
      <c r="Q47" s="389">
        <v>0</v>
      </c>
      <c r="R47" s="390">
        <v>28</v>
      </c>
      <c r="S47" s="391">
        <v>0</v>
      </c>
      <c r="T47" s="392">
        <v>49</v>
      </c>
      <c r="U47" s="393">
        <v>0</v>
      </c>
      <c r="V47" s="390">
        <v>40</v>
      </c>
      <c r="W47" s="393">
        <v>2</v>
      </c>
      <c r="X47" s="392">
        <v>16</v>
      </c>
      <c r="Y47" s="393">
        <v>0</v>
      </c>
      <c r="Z47" s="392">
        <v>47</v>
      </c>
      <c r="AA47" s="393">
        <v>2</v>
      </c>
      <c r="AB47" s="392">
        <v>10</v>
      </c>
      <c r="AC47" s="391">
        <v>0</v>
      </c>
      <c r="AD47" s="388">
        <v>45</v>
      </c>
      <c r="AE47" s="389">
        <v>0</v>
      </c>
      <c r="AF47" s="394">
        <v>44</v>
      </c>
      <c r="AG47" s="391">
        <v>2</v>
      </c>
      <c r="AH47" s="390">
        <v>48</v>
      </c>
      <c r="AI47" s="393">
        <v>2</v>
      </c>
      <c r="AJ47" s="390">
        <v>27</v>
      </c>
      <c r="AK47" s="393">
        <v>0</v>
      </c>
      <c r="AL47" s="367"/>
      <c r="AM47" s="368">
        <f t="shared" si="7"/>
        <v>8</v>
      </c>
      <c r="AN47" s="367"/>
      <c r="AO47" s="395">
        <f t="shared" si="8"/>
        <v>1357</v>
      </c>
      <c r="AP47" s="374">
        <f t="shared" si="9"/>
        <v>1266</v>
      </c>
      <c r="AQ47" s="396">
        <f t="shared" si="10"/>
        <v>1000</v>
      </c>
      <c r="AR47" s="374">
        <f t="shared" si="11"/>
        <v>1096</v>
      </c>
      <c r="AS47" s="396">
        <f t="shared" si="12"/>
        <v>1363</v>
      </c>
      <c r="AT47" s="396">
        <f t="shared" si="13"/>
        <v>1000</v>
      </c>
      <c r="AU47" s="396">
        <f t="shared" si="14"/>
        <v>1452</v>
      </c>
      <c r="AV47" s="396">
        <f t="shared" si="15"/>
        <v>1022</v>
      </c>
      <c r="AW47" s="374">
        <f t="shared" si="16"/>
        <v>1040</v>
      </c>
      <c r="AX47" s="396">
        <f t="shared" si="17"/>
        <v>1000</v>
      </c>
      <c r="AY47" s="396">
        <f t="shared" si="18"/>
        <v>1267</v>
      </c>
      <c r="AZ47" s="328"/>
      <c r="BA47" s="397">
        <f t="shared" si="19"/>
        <v>13</v>
      </c>
      <c r="BB47" s="396">
        <f t="shared" si="20"/>
        <v>10</v>
      </c>
      <c r="BC47" s="396">
        <f t="shared" si="21"/>
        <v>7</v>
      </c>
      <c r="BD47" s="374">
        <f t="shared" si="22"/>
        <v>8</v>
      </c>
      <c r="BE47" s="396">
        <f t="shared" si="23"/>
        <v>10</v>
      </c>
      <c r="BF47" s="396">
        <f t="shared" si="24"/>
        <v>3</v>
      </c>
      <c r="BG47" s="396">
        <f t="shared" si="25"/>
        <v>11</v>
      </c>
      <c r="BH47" s="396">
        <f t="shared" si="26"/>
        <v>8</v>
      </c>
      <c r="BI47" s="396">
        <f t="shared" si="27"/>
        <v>7</v>
      </c>
      <c r="BJ47" s="396">
        <f t="shared" si="28"/>
        <v>5</v>
      </c>
      <c r="BK47" s="396">
        <f t="shared" si="29"/>
        <v>10</v>
      </c>
      <c r="BL47" s="375">
        <f t="shared" si="30"/>
        <v>92</v>
      </c>
      <c r="BM47" s="374">
        <f t="shared" si="31"/>
        <v>3</v>
      </c>
      <c r="BN47" s="374">
        <f t="shared" si="32"/>
        <v>13</v>
      </c>
      <c r="BO47" s="376">
        <f t="shared" si="33"/>
        <v>89</v>
      </c>
      <c r="BP47" s="332"/>
    </row>
    <row r="48" spans="1:68" ht="13.8">
      <c r="A48" s="377">
        <v>44</v>
      </c>
      <c r="B48" s="378" t="s">
        <v>242</v>
      </c>
      <c r="C48" s="398" t="s">
        <v>319</v>
      </c>
      <c r="D48" s="525"/>
      <c r="E48" s="379">
        <f t="shared" si="0"/>
        <v>1028.3600000000001</v>
      </c>
      <c r="F48" s="380">
        <f t="shared" si="1"/>
        <v>-11.639999999999979</v>
      </c>
      <c r="G48" s="383">
        <v>1040</v>
      </c>
      <c r="H48" s="382">
        <f t="shared" si="2"/>
        <v>0</v>
      </c>
      <c r="I48" s="383">
        <f t="shared" si="3"/>
        <v>-128.90909090909099</v>
      </c>
      <c r="J48" s="384">
        <v>48</v>
      </c>
      <c r="K48" s="523">
        <v>7</v>
      </c>
      <c r="L48" s="385">
        <v>11</v>
      </c>
      <c r="M48" s="386">
        <f t="shared" si="4"/>
        <v>1168.909090909091</v>
      </c>
      <c r="N48" s="383">
        <f t="shared" si="5"/>
        <v>102</v>
      </c>
      <c r="O48" s="387">
        <f t="shared" si="6"/>
        <v>99</v>
      </c>
      <c r="P48" s="388">
        <v>19</v>
      </c>
      <c r="Q48" s="389">
        <v>1</v>
      </c>
      <c r="R48" s="390">
        <v>15</v>
      </c>
      <c r="S48" s="391">
        <v>0</v>
      </c>
      <c r="T48" s="392">
        <v>17</v>
      </c>
      <c r="U48" s="393">
        <v>0</v>
      </c>
      <c r="V48" s="390">
        <v>39</v>
      </c>
      <c r="W48" s="393">
        <v>2</v>
      </c>
      <c r="X48" s="392">
        <v>31</v>
      </c>
      <c r="Y48" s="393">
        <v>0</v>
      </c>
      <c r="Z48" s="392">
        <v>36</v>
      </c>
      <c r="AA48" s="393">
        <v>0</v>
      </c>
      <c r="AB48" s="392">
        <v>32</v>
      </c>
      <c r="AC48" s="391">
        <v>0</v>
      </c>
      <c r="AD48" s="388">
        <v>52</v>
      </c>
      <c r="AE48" s="389">
        <v>2</v>
      </c>
      <c r="AF48" s="394">
        <v>43</v>
      </c>
      <c r="AG48" s="391">
        <v>0</v>
      </c>
      <c r="AH48" s="390">
        <v>45</v>
      </c>
      <c r="AI48" s="393">
        <v>0</v>
      </c>
      <c r="AJ48" s="390">
        <v>47</v>
      </c>
      <c r="AK48" s="393">
        <v>2</v>
      </c>
      <c r="AL48" s="367"/>
      <c r="AM48" s="368">
        <f t="shared" si="7"/>
        <v>7</v>
      </c>
      <c r="AN48" s="367"/>
      <c r="AO48" s="395">
        <f t="shared" si="8"/>
        <v>1333</v>
      </c>
      <c r="AP48" s="374">
        <f t="shared" si="9"/>
        <v>1386</v>
      </c>
      <c r="AQ48" s="396">
        <f t="shared" si="10"/>
        <v>1362</v>
      </c>
      <c r="AR48" s="374">
        <f t="shared" si="11"/>
        <v>1099</v>
      </c>
      <c r="AS48" s="396">
        <f t="shared" si="12"/>
        <v>1222</v>
      </c>
      <c r="AT48" s="396">
        <f t="shared" si="13"/>
        <v>1159</v>
      </c>
      <c r="AU48" s="396">
        <f t="shared" si="14"/>
        <v>1213</v>
      </c>
      <c r="AV48" s="396">
        <f t="shared" si="15"/>
        <v>1000</v>
      </c>
      <c r="AW48" s="374">
        <f t="shared" si="16"/>
        <v>1062</v>
      </c>
      <c r="AX48" s="396">
        <f t="shared" si="17"/>
        <v>1022</v>
      </c>
      <c r="AY48" s="396">
        <f t="shared" si="18"/>
        <v>1000</v>
      </c>
      <c r="AZ48" s="328"/>
      <c r="BA48" s="397">
        <f t="shared" si="19"/>
        <v>11</v>
      </c>
      <c r="BB48" s="396">
        <f t="shared" si="20"/>
        <v>14</v>
      </c>
      <c r="BC48" s="396">
        <f t="shared" si="21"/>
        <v>12</v>
      </c>
      <c r="BD48" s="374">
        <f t="shared" si="22"/>
        <v>9</v>
      </c>
      <c r="BE48" s="396">
        <f t="shared" si="23"/>
        <v>9</v>
      </c>
      <c r="BF48" s="396">
        <f t="shared" si="24"/>
        <v>12</v>
      </c>
      <c r="BG48" s="396">
        <f t="shared" si="25"/>
        <v>11</v>
      </c>
      <c r="BH48" s="396">
        <f t="shared" si="26"/>
        <v>5</v>
      </c>
      <c r="BI48" s="396">
        <f t="shared" si="27"/>
        <v>8</v>
      </c>
      <c r="BJ48" s="396">
        <f t="shared" si="28"/>
        <v>8</v>
      </c>
      <c r="BK48" s="396">
        <f t="shared" si="29"/>
        <v>3</v>
      </c>
      <c r="BL48" s="375">
        <f t="shared" si="30"/>
        <v>102</v>
      </c>
      <c r="BM48" s="374">
        <f t="shared" si="31"/>
        <v>3</v>
      </c>
      <c r="BN48" s="374">
        <f t="shared" si="32"/>
        <v>14</v>
      </c>
      <c r="BO48" s="376">
        <f t="shared" si="33"/>
        <v>99</v>
      </c>
      <c r="BP48" s="332"/>
    </row>
    <row r="49" spans="1:68" ht="13.8">
      <c r="A49" s="377">
        <v>45</v>
      </c>
      <c r="B49" s="378" t="s">
        <v>236</v>
      </c>
      <c r="C49" s="398" t="s">
        <v>128</v>
      </c>
      <c r="D49" s="525"/>
      <c r="E49" s="379">
        <f t="shared" si="0"/>
        <v>1009.88</v>
      </c>
      <c r="F49" s="380">
        <f t="shared" si="1"/>
        <v>-12.119999999999997</v>
      </c>
      <c r="G49" s="383">
        <v>1022</v>
      </c>
      <c r="H49" s="382">
        <f t="shared" si="2"/>
        <v>0</v>
      </c>
      <c r="I49" s="383">
        <f t="shared" si="3"/>
        <v>-81.272727272727252</v>
      </c>
      <c r="J49" s="384">
        <v>46</v>
      </c>
      <c r="K49" s="523">
        <v>8</v>
      </c>
      <c r="L49" s="385">
        <v>11</v>
      </c>
      <c r="M49" s="386">
        <f t="shared" si="4"/>
        <v>1103.2727272727273</v>
      </c>
      <c r="N49" s="383">
        <f t="shared" si="5"/>
        <v>95</v>
      </c>
      <c r="O49" s="387">
        <f t="shared" si="6"/>
        <v>92</v>
      </c>
      <c r="P49" s="388">
        <v>20</v>
      </c>
      <c r="Q49" s="389">
        <v>0</v>
      </c>
      <c r="R49" s="390">
        <v>32</v>
      </c>
      <c r="S49" s="391">
        <v>0</v>
      </c>
      <c r="T49" s="392">
        <v>50</v>
      </c>
      <c r="U49" s="393">
        <v>0</v>
      </c>
      <c r="V49" s="390">
        <v>47</v>
      </c>
      <c r="W49" s="393">
        <v>1</v>
      </c>
      <c r="X49" s="392">
        <v>40</v>
      </c>
      <c r="Y49" s="393">
        <v>1</v>
      </c>
      <c r="Z49" s="392">
        <v>49</v>
      </c>
      <c r="AA49" s="393">
        <v>0</v>
      </c>
      <c r="AB49" s="392">
        <v>48</v>
      </c>
      <c r="AC49" s="391">
        <v>2</v>
      </c>
      <c r="AD49" s="388">
        <v>43</v>
      </c>
      <c r="AE49" s="389">
        <v>2</v>
      </c>
      <c r="AF49" s="394">
        <v>37</v>
      </c>
      <c r="AG49" s="391">
        <v>0</v>
      </c>
      <c r="AH49" s="390">
        <v>44</v>
      </c>
      <c r="AI49" s="393">
        <v>2</v>
      </c>
      <c r="AJ49" s="390">
        <v>28</v>
      </c>
      <c r="AK49" s="393">
        <v>0</v>
      </c>
      <c r="AL49" s="367"/>
      <c r="AM49" s="368">
        <f t="shared" si="7"/>
        <v>8</v>
      </c>
      <c r="AN49" s="367"/>
      <c r="AO49" s="395">
        <f t="shared" si="8"/>
        <v>1308</v>
      </c>
      <c r="AP49" s="374">
        <f t="shared" si="9"/>
        <v>1213</v>
      </c>
      <c r="AQ49" s="396">
        <f t="shared" si="10"/>
        <v>1000</v>
      </c>
      <c r="AR49" s="374">
        <f t="shared" si="11"/>
        <v>1000</v>
      </c>
      <c r="AS49" s="396">
        <f t="shared" si="12"/>
        <v>1096</v>
      </c>
      <c r="AT49" s="396">
        <f t="shared" si="13"/>
        <v>1000</v>
      </c>
      <c r="AU49" s="396">
        <f t="shared" si="14"/>
        <v>1000</v>
      </c>
      <c r="AV49" s="396">
        <f t="shared" si="15"/>
        <v>1062</v>
      </c>
      <c r="AW49" s="374">
        <f t="shared" si="16"/>
        <v>1151</v>
      </c>
      <c r="AX49" s="396">
        <f t="shared" si="17"/>
        <v>1040</v>
      </c>
      <c r="AY49" s="396">
        <f t="shared" si="18"/>
        <v>1266</v>
      </c>
      <c r="AZ49" s="328"/>
      <c r="BA49" s="397">
        <f t="shared" si="19"/>
        <v>13</v>
      </c>
      <c r="BB49" s="396">
        <f t="shared" si="20"/>
        <v>11</v>
      </c>
      <c r="BC49" s="396">
        <f t="shared" si="21"/>
        <v>14</v>
      </c>
      <c r="BD49" s="374">
        <f t="shared" si="22"/>
        <v>3</v>
      </c>
      <c r="BE49" s="396">
        <f t="shared" si="23"/>
        <v>8</v>
      </c>
      <c r="BF49" s="396">
        <f t="shared" si="24"/>
        <v>7</v>
      </c>
      <c r="BG49" s="396">
        <f t="shared" si="25"/>
        <v>5</v>
      </c>
      <c r="BH49" s="396">
        <f t="shared" si="26"/>
        <v>8</v>
      </c>
      <c r="BI49" s="396">
        <f t="shared" si="27"/>
        <v>9</v>
      </c>
      <c r="BJ49" s="396">
        <f t="shared" si="28"/>
        <v>7</v>
      </c>
      <c r="BK49" s="396">
        <f t="shared" si="29"/>
        <v>10</v>
      </c>
      <c r="BL49" s="375">
        <f t="shared" si="30"/>
        <v>95</v>
      </c>
      <c r="BM49" s="374">
        <f t="shared" si="31"/>
        <v>3</v>
      </c>
      <c r="BN49" s="374">
        <f t="shared" si="32"/>
        <v>14</v>
      </c>
      <c r="BO49" s="376">
        <f t="shared" si="33"/>
        <v>92</v>
      </c>
      <c r="BP49" s="332"/>
    </row>
    <row r="50" spans="1:68" ht="13.8">
      <c r="A50" s="377">
        <v>46</v>
      </c>
      <c r="B50" s="378" t="s">
        <v>240</v>
      </c>
      <c r="C50" s="398" t="s">
        <v>167</v>
      </c>
      <c r="D50" s="525"/>
      <c r="E50" s="379">
        <f t="shared" si="0"/>
        <v>1022.22</v>
      </c>
      <c r="F50" s="380">
        <f t="shared" si="1"/>
        <v>22.219999999999978</v>
      </c>
      <c r="G50" s="383">
        <v>1000</v>
      </c>
      <c r="H50" s="382">
        <f t="shared" si="2"/>
        <v>0</v>
      </c>
      <c r="I50" s="383">
        <f t="shared" si="3"/>
        <v>-237.36363636363626</v>
      </c>
      <c r="J50" s="384">
        <v>43</v>
      </c>
      <c r="K50" s="523">
        <v>8</v>
      </c>
      <c r="L50" s="385">
        <v>11</v>
      </c>
      <c r="M50" s="386">
        <f t="shared" si="4"/>
        <v>1237.3636363636363</v>
      </c>
      <c r="N50" s="383">
        <f t="shared" si="5"/>
        <v>122</v>
      </c>
      <c r="O50" s="387">
        <f t="shared" si="6"/>
        <v>115</v>
      </c>
      <c r="P50" s="388">
        <v>21</v>
      </c>
      <c r="Q50" s="389">
        <v>1</v>
      </c>
      <c r="R50" s="390">
        <v>5</v>
      </c>
      <c r="S50" s="391">
        <v>1</v>
      </c>
      <c r="T50" s="392">
        <v>24</v>
      </c>
      <c r="U50" s="393">
        <v>0</v>
      </c>
      <c r="V50" s="390">
        <v>10</v>
      </c>
      <c r="W50" s="393">
        <v>2</v>
      </c>
      <c r="X50" s="392">
        <v>38</v>
      </c>
      <c r="Y50" s="393">
        <v>0</v>
      </c>
      <c r="Z50" s="392">
        <v>50</v>
      </c>
      <c r="AA50" s="393">
        <v>0</v>
      </c>
      <c r="AB50" s="392">
        <v>49</v>
      </c>
      <c r="AC50" s="391">
        <v>2</v>
      </c>
      <c r="AD50" s="388">
        <v>30</v>
      </c>
      <c r="AE50" s="389">
        <v>1</v>
      </c>
      <c r="AF50" s="394">
        <v>29</v>
      </c>
      <c r="AG50" s="391">
        <v>0</v>
      </c>
      <c r="AH50" s="390">
        <v>32</v>
      </c>
      <c r="AI50" s="393">
        <v>0</v>
      </c>
      <c r="AJ50" s="390">
        <v>41</v>
      </c>
      <c r="AK50" s="393">
        <v>1</v>
      </c>
      <c r="AL50" s="367"/>
      <c r="AM50" s="368">
        <f t="shared" si="7"/>
        <v>8</v>
      </c>
      <c r="AN50" s="367"/>
      <c r="AO50" s="395">
        <f t="shared" si="8"/>
        <v>1306</v>
      </c>
      <c r="AP50" s="374">
        <f t="shared" si="9"/>
        <v>1651</v>
      </c>
      <c r="AQ50" s="396">
        <f t="shared" si="10"/>
        <v>1287</v>
      </c>
      <c r="AR50" s="374">
        <f t="shared" si="11"/>
        <v>1452</v>
      </c>
      <c r="AS50" s="396">
        <f t="shared" si="12"/>
        <v>1149</v>
      </c>
      <c r="AT50" s="396">
        <f t="shared" si="13"/>
        <v>1000</v>
      </c>
      <c r="AU50" s="396">
        <f t="shared" si="14"/>
        <v>1000</v>
      </c>
      <c r="AV50" s="396">
        <f t="shared" si="15"/>
        <v>1226</v>
      </c>
      <c r="AW50" s="374">
        <f t="shared" si="16"/>
        <v>1237</v>
      </c>
      <c r="AX50" s="396">
        <f t="shared" si="17"/>
        <v>1213</v>
      </c>
      <c r="AY50" s="396">
        <f t="shared" si="18"/>
        <v>1090</v>
      </c>
      <c r="AZ50" s="328"/>
      <c r="BA50" s="397">
        <f t="shared" si="19"/>
        <v>12</v>
      </c>
      <c r="BB50" s="396">
        <f t="shared" si="20"/>
        <v>13</v>
      </c>
      <c r="BC50" s="396">
        <f t="shared" si="21"/>
        <v>13</v>
      </c>
      <c r="BD50" s="374">
        <f t="shared" si="22"/>
        <v>11</v>
      </c>
      <c r="BE50" s="396">
        <f t="shared" si="23"/>
        <v>12</v>
      </c>
      <c r="BF50" s="396">
        <f t="shared" si="24"/>
        <v>14</v>
      </c>
      <c r="BG50" s="396">
        <f t="shared" si="25"/>
        <v>7</v>
      </c>
      <c r="BH50" s="396">
        <f t="shared" si="26"/>
        <v>11</v>
      </c>
      <c r="BI50" s="396">
        <f t="shared" si="27"/>
        <v>10</v>
      </c>
      <c r="BJ50" s="396">
        <f t="shared" si="28"/>
        <v>11</v>
      </c>
      <c r="BK50" s="396">
        <f t="shared" si="29"/>
        <v>8</v>
      </c>
      <c r="BL50" s="375">
        <f t="shared" si="30"/>
        <v>122</v>
      </c>
      <c r="BM50" s="374">
        <f t="shared" si="31"/>
        <v>7</v>
      </c>
      <c r="BN50" s="374">
        <f t="shared" si="32"/>
        <v>14</v>
      </c>
      <c r="BO50" s="376">
        <f t="shared" si="33"/>
        <v>115</v>
      </c>
      <c r="BP50" s="332"/>
    </row>
    <row r="51" spans="1:68" ht="13.8">
      <c r="A51" s="377">
        <v>47</v>
      </c>
      <c r="B51" s="378" t="s">
        <v>241</v>
      </c>
      <c r="C51" s="398" t="s">
        <v>226</v>
      </c>
      <c r="D51" s="525"/>
      <c r="E51" s="379">
        <f t="shared" si="0"/>
        <v>1000</v>
      </c>
      <c r="F51" s="380">
        <f t="shared" si="1"/>
        <v>-61.859999999999985</v>
      </c>
      <c r="G51" s="383">
        <v>1000</v>
      </c>
      <c r="H51" s="382">
        <f t="shared" si="2"/>
        <v>0</v>
      </c>
      <c r="I51" s="383">
        <f t="shared" si="3"/>
        <v>-82.454545454545496</v>
      </c>
      <c r="J51" s="384">
        <v>52</v>
      </c>
      <c r="K51" s="523">
        <v>3</v>
      </c>
      <c r="L51" s="385">
        <v>11</v>
      </c>
      <c r="M51" s="386">
        <f t="shared" si="4"/>
        <v>1082.4545454545455</v>
      </c>
      <c r="N51" s="383">
        <f t="shared" si="5"/>
        <v>87</v>
      </c>
      <c r="O51" s="387">
        <f t="shared" si="6"/>
        <v>82</v>
      </c>
      <c r="P51" s="388">
        <v>22</v>
      </c>
      <c r="Q51" s="389">
        <v>0</v>
      </c>
      <c r="R51" s="390">
        <v>34</v>
      </c>
      <c r="S51" s="391">
        <v>0</v>
      </c>
      <c r="T51" s="392">
        <v>52</v>
      </c>
      <c r="U51" s="393">
        <v>0</v>
      </c>
      <c r="V51" s="390">
        <v>45</v>
      </c>
      <c r="W51" s="393">
        <v>1</v>
      </c>
      <c r="X51" s="392">
        <v>39</v>
      </c>
      <c r="Y51" s="393">
        <v>1</v>
      </c>
      <c r="Z51" s="392">
        <v>43</v>
      </c>
      <c r="AA51" s="393">
        <v>0</v>
      </c>
      <c r="AB51" s="392">
        <v>40</v>
      </c>
      <c r="AC51" s="391">
        <v>0</v>
      </c>
      <c r="AD51" s="388">
        <v>48</v>
      </c>
      <c r="AE51" s="389">
        <v>1</v>
      </c>
      <c r="AF51" s="394">
        <v>49</v>
      </c>
      <c r="AG51" s="391">
        <v>0</v>
      </c>
      <c r="AH51" s="390">
        <v>41</v>
      </c>
      <c r="AI51" s="393">
        <v>0</v>
      </c>
      <c r="AJ51" s="390">
        <v>44</v>
      </c>
      <c r="AK51" s="393">
        <v>0</v>
      </c>
      <c r="AL51" s="367"/>
      <c r="AM51" s="368">
        <f t="shared" si="7"/>
        <v>3</v>
      </c>
      <c r="AN51" s="367"/>
      <c r="AO51" s="395">
        <f t="shared" si="8"/>
        <v>1296</v>
      </c>
      <c r="AP51" s="374">
        <f t="shared" si="9"/>
        <v>1202</v>
      </c>
      <c r="AQ51" s="396">
        <f t="shared" si="10"/>
        <v>1000</v>
      </c>
      <c r="AR51" s="374">
        <f t="shared" si="11"/>
        <v>1022</v>
      </c>
      <c r="AS51" s="396">
        <f t="shared" si="12"/>
        <v>1099</v>
      </c>
      <c r="AT51" s="396">
        <f t="shared" si="13"/>
        <v>1062</v>
      </c>
      <c r="AU51" s="396">
        <f t="shared" si="14"/>
        <v>1096</v>
      </c>
      <c r="AV51" s="396">
        <f t="shared" si="15"/>
        <v>1000</v>
      </c>
      <c r="AW51" s="374">
        <f t="shared" si="16"/>
        <v>1000</v>
      </c>
      <c r="AX51" s="396">
        <f t="shared" si="17"/>
        <v>1090</v>
      </c>
      <c r="AY51" s="396">
        <f t="shared" si="18"/>
        <v>1040</v>
      </c>
      <c r="AZ51" s="328"/>
      <c r="BA51" s="397">
        <f t="shared" si="19"/>
        <v>12</v>
      </c>
      <c r="BB51" s="396">
        <f t="shared" si="20"/>
        <v>10</v>
      </c>
      <c r="BC51" s="396">
        <f t="shared" si="21"/>
        <v>5</v>
      </c>
      <c r="BD51" s="374">
        <f t="shared" si="22"/>
        <v>8</v>
      </c>
      <c r="BE51" s="396">
        <f t="shared" si="23"/>
        <v>9</v>
      </c>
      <c r="BF51" s="396">
        <f t="shared" si="24"/>
        <v>8</v>
      </c>
      <c r="BG51" s="396">
        <f t="shared" si="25"/>
        <v>8</v>
      </c>
      <c r="BH51" s="396">
        <f t="shared" si="26"/>
        <v>5</v>
      </c>
      <c r="BI51" s="396">
        <f t="shared" si="27"/>
        <v>7</v>
      </c>
      <c r="BJ51" s="396">
        <f t="shared" si="28"/>
        <v>8</v>
      </c>
      <c r="BK51" s="396">
        <f t="shared" si="29"/>
        <v>7</v>
      </c>
      <c r="BL51" s="375">
        <f t="shared" si="30"/>
        <v>87</v>
      </c>
      <c r="BM51" s="374">
        <f t="shared" si="31"/>
        <v>5</v>
      </c>
      <c r="BN51" s="374">
        <f t="shared" si="32"/>
        <v>12</v>
      </c>
      <c r="BO51" s="376">
        <f t="shared" si="33"/>
        <v>82</v>
      </c>
      <c r="BP51" s="332"/>
    </row>
    <row r="52" spans="1:68" ht="13.8">
      <c r="A52" s="377">
        <v>48</v>
      </c>
      <c r="B52" s="378" t="s">
        <v>325</v>
      </c>
      <c r="C52" s="398" t="s">
        <v>317</v>
      </c>
      <c r="D52" s="525"/>
      <c r="E52" s="379">
        <f t="shared" si="0"/>
        <v>1000</v>
      </c>
      <c r="F52" s="380">
        <f t="shared" si="1"/>
        <v>-36.58</v>
      </c>
      <c r="G52" s="402">
        <v>1000</v>
      </c>
      <c r="H52" s="382">
        <f t="shared" si="2"/>
        <v>0</v>
      </c>
      <c r="I52" s="383">
        <f t="shared" si="3"/>
        <v>-106.4545454545455</v>
      </c>
      <c r="J52" s="384">
        <v>51</v>
      </c>
      <c r="K52" s="523">
        <v>5</v>
      </c>
      <c r="L52" s="385">
        <v>11</v>
      </c>
      <c r="M52" s="386">
        <f t="shared" si="4"/>
        <v>1106.4545454545455</v>
      </c>
      <c r="N52" s="383">
        <f t="shared" si="5"/>
        <v>95</v>
      </c>
      <c r="O52" s="387">
        <f t="shared" si="6"/>
        <v>92</v>
      </c>
      <c r="P52" s="388">
        <v>23</v>
      </c>
      <c r="Q52" s="389">
        <v>0</v>
      </c>
      <c r="R52" s="390">
        <v>29</v>
      </c>
      <c r="S52" s="391">
        <v>0</v>
      </c>
      <c r="T52" s="392">
        <v>39</v>
      </c>
      <c r="U52" s="393">
        <v>1</v>
      </c>
      <c r="V52" s="390">
        <v>51</v>
      </c>
      <c r="W52" s="393">
        <v>0</v>
      </c>
      <c r="X52" s="392">
        <v>37</v>
      </c>
      <c r="Y52" s="393">
        <v>0</v>
      </c>
      <c r="Z52" s="392">
        <v>32</v>
      </c>
      <c r="AA52" s="393">
        <v>1</v>
      </c>
      <c r="AB52" s="392">
        <v>45</v>
      </c>
      <c r="AC52" s="391">
        <v>0</v>
      </c>
      <c r="AD52" s="388">
        <v>47</v>
      </c>
      <c r="AE52" s="389">
        <v>1</v>
      </c>
      <c r="AF52" s="394">
        <v>52</v>
      </c>
      <c r="AG52" s="391">
        <v>2</v>
      </c>
      <c r="AH52" s="390">
        <v>43</v>
      </c>
      <c r="AI52" s="393">
        <v>0</v>
      </c>
      <c r="AJ52" s="390">
        <v>40</v>
      </c>
      <c r="AK52" s="393">
        <v>0</v>
      </c>
      <c r="AL52" s="367"/>
      <c r="AM52" s="368">
        <f t="shared" si="7"/>
        <v>5</v>
      </c>
      <c r="AN52" s="367"/>
      <c r="AO52" s="395">
        <f t="shared" si="8"/>
        <v>1291</v>
      </c>
      <c r="AP52" s="374">
        <f t="shared" si="9"/>
        <v>1237</v>
      </c>
      <c r="AQ52" s="396">
        <f t="shared" si="10"/>
        <v>1099</v>
      </c>
      <c r="AR52" s="374">
        <f t="shared" si="11"/>
        <v>1000</v>
      </c>
      <c r="AS52" s="396">
        <f t="shared" si="12"/>
        <v>1151</v>
      </c>
      <c r="AT52" s="396">
        <f t="shared" si="13"/>
        <v>1213</v>
      </c>
      <c r="AU52" s="396">
        <f t="shared" si="14"/>
        <v>1022</v>
      </c>
      <c r="AV52" s="396">
        <f t="shared" si="15"/>
        <v>1000</v>
      </c>
      <c r="AW52" s="374">
        <f t="shared" si="16"/>
        <v>1000</v>
      </c>
      <c r="AX52" s="396">
        <f t="shared" si="17"/>
        <v>1062</v>
      </c>
      <c r="AY52" s="396">
        <f t="shared" si="18"/>
        <v>1096</v>
      </c>
      <c r="AZ52" s="328"/>
      <c r="BA52" s="397">
        <f t="shared" si="19"/>
        <v>12</v>
      </c>
      <c r="BB52" s="396">
        <f t="shared" si="20"/>
        <v>10</v>
      </c>
      <c r="BC52" s="396">
        <f t="shared" si="21"/>
        <v>9</v>
      </c>
      <c r="BD52" s="374">
        <f t="shared" si="22"/>
        <v>12</v>
      </c>
      <c r="BE52" s="396">
        <f t="shared" si="23"/>
        <v>9</v>
      </c>
      <c r="BF52" s="396">
        <f t="shared" si="24"/>
        <v>11</v>
      </c>
      <c r="BG52" s="396">
        <f t="shared" si="25"/>
        <v>8</v>
      </c>
      <c r="BH52" s="396">
        <f t="shared" si="26"/>
        <v>3</v>
      </c>
      <c r="BI52" s="396">
        <f t="shared" si="27"/>
        <v>5</v>
      </c>
      <c r="BJ52" s="396">
        <f t="shared" si="28"/>
        <v>8</v>
      </c>
      <c r="BK52" s="396">
        <f t="shared" si="29"/>
        <v>8</v>
      </c>
      <c r="BL52" s="375">
        <f t="shared" si="30"/>
        <v>95</v>
      </c>
      <c r="BM52" s="374">
        <f t="shared" si="31"/>
        <v>3</v>
      </c>
      <c r="BN52" s="374">
        <f t="shared" si="32"/>
        <v>12</v>
      </c>
      <c r="BO52" s="376">
        <f t="shared" si="33"/>
        <v>92</v>
      </c>
      <c r="BP52" s="332"/>
    </row>
    <row r="53" spans="1:68" ht="13.8">
      <c r="A53" s="377">
        <v>49</v>
      </c>
      <c r="B53" s="378" t="s">
        <v>326</v>
      </c>
      <c r="C53" s="398" t="s">
        <v>293</v>
      </c>
      <c r="D53" s="525"/>
      <c r="E53" s="379">
        <f t="shared" si="0"/>
        <v>1000</v>
      </c>
      <c r="F53" s="380">
        <f t="shared" si="1"/>
        <v>-12.880000000000003</v>
      </c>
      <c r="G53" s="383">
        <v>1000</v>
      </c>
      <c r="H53" s="382">
        <f t="shared" si="2"/>
        <v>0</v>
      </c>
      <c r="I53" s="383">
        <f t="shared" si="3"/>
        <v>-123.27272727272725</v>
      </c>
      <c r="J53" s="384">
        <v>49</v>
      </c>
      <c r="K53" s="523">
        <v>7</v>
      </c>
      <c r="L53" s="385">
        <v>11</v>
      </c>
      <c r="M53" s="386">
        <f t="shared" si="4"/>
        <v>1123.2727272727273</v>
      </c>
      <c r="N53" s="383">
        <f t="shared" si="5"/>
        <v>96</v>
      </c>
      <c r="O53" s="387">
        <f t="shared" si="6"/>
        <v>93</v>
      </c>
      <c r="P53" s="388">
        <v>24</v>
      </c>
      <c r="Q53" s="389">
        <v>0</v>
      </c>
      <c r="R53" s="390">
        <v>36</v>
      </c>
      <c r="S53" s="391">
        <v>0</v>
      </c>
      <c r="T53" s="392">
        <v>43</v>
      </c>
      <c r="U53" s="393">
        <v>2</v>
      </c>
      <c r="V53" s="390">
        <v>27</v>
      </c>
      <c r="W53" s="393">
        <v>0</v>
      </c>
      <c r="X53" s="392">
        <v>41</v>
      </c>
      <c r="Y53" s="393">
        <v>0</v>
      </c>
      <c r="Z53" s="392">
        <v>45</v>
      </c>
      <c r="AA53" s="393">
        <v>2</v>
      </c>
      <c r="AB53" s="392">
        <v>46</v>
      </c>
      <c r="AC53" s="391">
        <v>0</v>
      </c>
      <c r="AD53" s="388">
        <v>40</v>
      </c>
      <c r="AE53" s="389">
        <v>0</v>
      </c>
      <c r="AF53" s="394">
        <v>47</v>
      </c>
      <c r="AG53" s="391">
        <v>2</v>
      </c>
      <c r="AH53" s="390">
        <v>39</v>
      </c>
      <c r="AI53" s="393">
        <v>1</v>
      </c>
      <c r="AJ53" s="390">
        <v>25</v>
      </c>
      <c r="AK53" s="393">
        <v>0</v>
      </c>
      <c r="AL53" s="367"/>
      <c r="AM53" s="368">
        <f t="shared" si="7"/>
        <v>7</v>
      </c>
      <c r="AN53" s="367"/>
      <c r="AO53" s="395">
        <f t="shared" si="8"/>
        <v>1287</v>
      </c>
      <c r="AP53" s="374">
        <f t="shared" si="9"/>
        <v>1159</v>
      </c>
      <c r="AQ53" s="396">
        <f t="shared" si="10"/>
        <v>1062</v>
      </c>
      <c r="AR53" s="374">
        <f t="shared" si="11"/>
        <v>1267</v>
      </c>
      <c r="AS53" s="396">
        <f t="shared" si="12"/>
        <v>1090</v>
      </c>
      <c r="AT53" s="396">
        <f t="shared" si="13"/>
        <v>1022</v>
      </c>
      <c r="AU53" s="396">
        <f t="shared" si="14"/>
        <v>1000</v>
      </c>
      <c r="AV53" s="396">
        <f t="shared" si="15"/>
        <v>1096</v>
      </c>
      <c r="AW53" s="374">
        <f t="shared" si="16"/>
        <v>1000</v>
      </c>
      <c r="AX53" s="396">
        <f t="shared" si="17"/>
        <v>1099</v>
      </c>
      <c r="AY53" s="396">
        <f t="shared" si="18"/>
        <v>1274</v>
      </c>
      <c r="AZ53" s="328"/>
      <c r="BA53" s="397">
        <f t="shared" si="19"/>
        <v>13</v>
      </c>
      <c r="BB53" s="396">
        <f t="shared" si="20"/>
        <v>12</v>
      </c>
      <c r="BC53" s="396">
        <f t="shared" si="21"/>
        <v>8</v>
      </c>
      <c r="BD53" s="374">
        <f t="shared" si="22"/>
        <v>10</v>
      </c>
      <c r="BE53" s="396">
        <f t="shared" si="23"/>
        <v>8</v>
      </c>
      <c r="BF53" s="396">
        <f t="shared" si="24"/>
        <v>8</v>
      </c>
      <c r="BG53" s="396">
        <f t="shared" si="25"/>
        <v>8</v>
      </c>
      <c r="BH53" s="396">
        <f t="shared" si="26"/>
        <v>8</v>
      </c>
      <c r="BI53" s="396">
        <f t="shared" si="27"/>
        <v>3</v>
      </c>
      <c r="BJ53" s="396">
        <f t="shared" si="28"/>
        <v>9</v>
      </c>
      <c r="BK53" s="396">
        <f t="shared" si="29"/>
        <v>9</v>
      </c>
      <c r="BL53" s="375">
        <f t="shared" si="30"/>
        <v>96</v>
      </c>
      <c r="BM53" s="374">
        <f t="shared" si="31"/>
        <v>3</v>
      </c>
      <c r="BN53" s="374">
        <f t="shared" si="32"/>
        <v>13</v>
      </c>
      <c r="BO53" s="376">
        <f t="shared" si="33"/>
        <v>93</v>
      </c>
      <c r="BP53" s="332"/>
    </row>
    <row r="54" spans="1:68" ht="15" customHeight="1">
      <c r="A54" s="377">
        <v>50</v>
      </c>
      <c r="B54" s="378" t="s">
        <v>327</v>
      </c>
      <c r="C54" s="398" t="s">
        <v>274</v>
      </c>
      <c r="D54" s="525"/>
      <c r="E54" s="379">
        <f t="shared" si="0"/>
        <v>1074.68</v>
      </c>
      <c r="F54" s="380">
        <f t="shared" si="1"/>
        <v>74.679999999999978</v>
      </c>
      <c r="G54" s="383">
        <v>1000</v>
      </c>
      <c r="H54" s="382">
        <f t="shared" si="2"/>
        <v>22.200000000000003</v>
      </c>
      <c r="I54" s="383">
        <f t="shared" si="3"/>
        <v>-203.09090909090901</v>
      </c>
      <c r="J54" s="384">
        <v>11</v>
      </c>
      <c r="K54" s="523">
        <v>14</v>
      </c>
      <c r="L54" s="385">
        <v>11</v>
      </c>
      <c r="M54" s="386">
        <f t="shared" si="4"/>
        <v>1203.090909090909</v>
      </c>
      <c r="N54" s="383">
        <f t="shared" si="5"/>
        <v>112</v>
      </c>
      <c r="O54" s="387">
        <f t="shared" si="6"/>
        <v>104</v>
      </c>
      <c r="P54" s="388">
        <v>25</v>
      </c>
      <c r="Q54" s="389">
        <v>0</v>
      </c>
      <c r="R54" s="390">
        <v>33</v>
      </c>
      <c r="S54" s="391">
        <v>0</v>
      </c>
      <c r="T54" s="392">
        <v>45</v>
      </c>
      <c r="U54" s="393">
        <v>2</v>
      </c>
      <c r="V54" s="390">
        <v>29</v>
      </c>
      <c r="W54" s="393">
        <v>1</v>
      </c>
      <c r="X54" s="392">
        <v>21</v>
      </c>
      <c r="Y54" s="393">
        <v>1</v>
      </c>
      <c r="Z54" s="392">
        <v>46</v>
      </c>
      <c r="AA54" s="393">
        <v>2</v>
      </c>
      <c r="AB54" s="392">
        <v>23</v>
      </c>
      <c r="AC54" s="391">
        <v>2</v>
      </c>
      <c r="AD54" s="388">
        <v>38</v>
      </c>
      <c r="AE54" s="389">
        <v>0</v>
      </c>
      <c r="AF54" s="394">
        <v>27</v>
      </c>
      <c r="AG54" s="391">
        <v>2</v>
      </c>
      <c r="AH54" s="390">
        <v>42</v>
      </c>
      <c r="AI54" s="393">
        <v>2</v>
      </c>
      <c r="AJ54" s="390">
        <v>13</v>
      </c>
      <c r="AK54" s="393">
        <v>2</v>
      </c>
      <c r="AL54" s="367"/>
      <c r="AM54" s="368">
        <f t="shared" si="7"/>
        <v>14</v>
      </c>
      <c r="AN54" s="367"/>
      <c r="AO54" s="395">
        <f t="shared" si="8"/>
        <v>1274</v>
      </c>
      <c r="AP54" s="374">
        <f t="shared" si="9"/>
        <v>1207</v>
      </c>
      <c r="AQ54" s="396">
        <f t="shared" si="10"/>
        <v>1022</v>
      </c>
      <c r="AR54" s="374">
        <f t="shared" si="11"/>
        <v>1237</v>
      </c>
      <c r="AS54" s="396">
        <f t="shared" si="12"/>
        <v>1306</v>
      </c>
      <c r="AT54" s="396">
        <f t="shared" si="13"/>
        <v>1000</v>
      </c>
      <c r="AU54" s="396">
        <f t="shared" si="14"/>
        <v>1291</v>
      </c>
      <c r="AV54" s="396">
        <f t="shared" si="15"/>
        <v>1149</v>
      </c>
      <c r="AW54" s="374">
        <f t="shared" si="16"/>
        <v>1267</v>
      </c>
      <c r="AX54" s="396">
        <f t="shared" si="17"/>
        <v>1071</v>
      </c>
      <c r="AY54" s="396">
        <f t="shared" si="18"/>
        <v>1410</v>
      </c>
      <c r="AZ54" s="328"/>
      <c r="BA54" s="397">
        <f t="shared" si="19"/>
        <v>9</v>
      </c>
      <c r="BB54" s="396">
        <f t="shared" si="20"/>
        <v>9</v>
      </c>
      <c r="BC54" s="396">
        <f t="shared" si="21"/>
        <v>8</v>
      </c>
      <c r="BD54" s="374">
        <f t="shared" si="22"/>
        <v>10</v>
      </c>
      <c r="BE54" s="396">
        <f t="shared" si="23"/>
        <v>12</v>
      </c>
      <c r="BF54" s="396">
        <f t="shared" si="24"/>
        <v>8</v>
      </c>
      <c r="BG54" s="396">
        <f t="shared" si="25"/>
        <v>12</v>
      </c>
      <c r="BH54" s="396">
        <f t="shared" si="26"/>
        <v>12</v>
      </c>
      <c r="BI54" s="396">
        <f t="shared" si="27"/>
        <v>10</v>
      </c>
      <c r="BJ54" s="396">
        <f t="shared" si="28"/>
        <v>10</v>
      </c>
      <c r="BK54" s="396">
        <f t="shared" si="29"/>
        <v>12</v>
      </c>
      <c r="BL54" s="375">
        <f t="shared" si="30"/>
        <v>112</v>
      </c>
      <c r="BM54" s="374">
        <f t="shared" si="31"/>
        <v>8</v>
      </c>
      <c r="BN54" s="374">
        <f t="shared" si="32"/>
        <v>12</v>
      </c>
      <c r="BO54" s="376">
        <f t="shared" si="33"/>
        <v>104</v>
      </c>
      <c r="BP54" s="332"/>
    </row>
    <row r="55" spans="1:68" ht="15" customHeight="1">
      <c r="A55" s="377">
        <v>51</v>
      </c>
      <c r="B55" s="378" t="s">
        <v>328</v>
      </c>
      <c r="C55" s="398" t="s">
        <v>284</v>
      </c>
      <c r="D55" s="525"/>
      <c r="E55" s="379">
        <f t="shared" si="0"/>
        <v>1047.5999999999999</v>
      </c>
      <c r="F55" s="380">
        <f t="shared" si="1"/>
        <v>47.600000000000023</v>
      </c>
      <c r="G55" s="383">
        <v>1000</v>
      </c>
      <c r="H55" s="382">
        <f t="shared" si="2"/>
        <v>7.7700000000000005</v>
      </c>
      <c r="I55" s="383">
        <f t="shared" si="3"/>
        <v>-170.90909090909099</v>
      </c>
      <c r="J55" s="384">
        <v>24</v>
      </c>
      <c r="K55" s="523">
        <v>12</v>
      </c>
      <c r="L55" s="385">
        <v>11</v>
      </c>
      <c r="M55" s="386">
        <f t="shared" si="4"/>
        <v>1170.909090909091</v>
      </c>
      <c r="N55" s="383">
        <f t="shared" si="5"/>
        <v>99</v>
      </c>
      <c r="O55" s="387">
        <f t="shared" si="6"/>
        <v>94</v>
      </c>
      <c r="P55" s="388">
        <v>52</v>
      </c>
      <c r="Q55" s="389">
        <v>1</v>
      </c>
      <c r="R55" s="390">
        <v>14</v>
      </c>
      <c r="S55" s="391">
        <v>0</v>
      </c>
      <c r="T55" s="392">
        <v>28</v>
      </c>
      <c r="U55" s="393">
        <v>0</v>
      </c>
      <c r="V55" s="390">
        <v>48</v>
      </c>
      <c r="W55" s="393">
        <v>1</v>
      </c>
      <c r="X55" s="392">
        <v>35</v>
      </c>
      <c r="Y55" s="393">
        <v>0</v>
      </c>
      <c r="Z55" s="392">
        <v>33</v>
      </c>
      <c r="AA55" s="393">
        <v>0</v>
      </c>
      <c r="AB55" s="392">
        <v>41</v>
      </c>
      <c r="AC55" s="391">
        <v>1</v>
      </c>
      <c r="AD55" s="388">
        <v>23</v>
      </c>
      <c r="AE55" s="389">
        <v>0</v>
      </c>
      <c r="AF55" s="394">
        <v>40</v>
      </c>
      <c r="AG55" s="391">
        <v>1</v>
      </c>
      <c r="AH55" s="390">
        <v>37</v>
      </c>
      <c r="AI55" s="393">
        <v>1</v>
      </c>
      <c r="AJ55" s="390">
        <v>34</v>
      </c>
      <c r="AK55" s="393">
        <v>1</v>
      </c>
      <c r="AL55" s="367"/>
      <c r="AM55" s="368"/>
      <c r="AN55" s="367"/>
      <c r="AO55" s="395">
        <f t="shared" si="8"/>
        <v>1000</v>
      </c>
      <c r="AP55" s="374">
        <f t="shared" si="9"/>
        <v>1408</v>
      </c>
      <c r="AQ55" s="396">
        <f t="shared" si="10"/>
        <v>1266</v>
      </c>
      <c r="AR55" s="374">
        <f t="shared" si="11"/>
        <v>1000</v>
      </c>
      <c r="AS55" s="396">
        <f t="shared" si="12"/>
        <v>1169</v>
      </c>
      <c r="AT55" s="396">
        <f t="shared" si="13"/>
        <v>1207</v>
      </c>
      <c r="AU55" s="396">
        <f t="shared" si="14"/>
        <v>1090</v>
      </c>
      <c r="AV55" s="396">
        <f t="shared" si="15"/>
        <v>1291</v>
      </c>
      <c r="AW55" s="374">
        <f t="shared" si="16"/>
        <v>1096</v>
      </c>
      <c r="AX55" s="396">
        <f t="shared" si="17"/>
        <v>1151</v>
      </c>
      <c r="AY55" s="396">
        <f t="shared" si="18"/>
        <v>1202</v>
      </c>
      <c r="AZ55" s="328"/>
      <c r="BA55" s="397">
        <f t="shared" si="19"/>
        <v>5</v>
      </c>
      <c r="BB55" s="396">
        <f t="shared" si="20"/>
        <v>14</v>
      </c>
      <c r="BC55" s="396">
        <f t="shared" si="21"/>
        <v>10</v>
      </c>
      <c r="BD55" s="374">
        <f t="shared" si="22"/>
        <v>5</v>
      </c>
      <c r="BE55" s="396">
        <f t="shared" si="23"/>
        <v>9</v>
      </c>
      <c r="BF55" s="396">
        <f t="shared" si="24"/>
        <v>9</v>
      </c>
      <c r="BG55" s="396">
        <f t="shared" si="25"/>
        <v>8</v>
      </c>
      <c r="BH55" s="396">
        <f t="shared" si="26"/>
        <v>12</v>
      </c>
      <c r="BI55" s="396">
        <f t="shared" si="27"/>
        <v>8</v>
      </c>
      <c r="BJ55" s="396">
        <f t="shared" si="28"/>
        <v>9</v>
      </c>
      <c r="BK55" s="396">
        <f t="shared" si="29"/>
        <v>10</v>
      </c>
      <c r="BL55" s="375">
        <f t="shared" si="30"/>
        <v>99</v>
      </c>
      <c r="BM55" s="374">
        <f t="shared" si="31"/>
        <v>5</v>
      </c>
      <c r="BN55" s="374">
        <f t="shared" si="32"/>
        <v>14</v>
      </c>
      <c r="BO55" s="376">
        <f t="shared" si="33"/>
        <v>94</v>
      </c>
      <c r="BP55" s="332"/>
    </row>
    <row r="56" spans="1:68" ht="15" customHeight="1">
      <c r="A56" s="377">
        <v>52</v>
      </c>
      <c r="B56" s="378" t="s">
        <v>329</v>
      </c>
      <c r="C56" s="398" t="s">
        <v>107</v>
      </c>
      <c r="D56" s="525"/>
      <c r="E56" s="379">
        <f t="shared" si="0"/>
        <v>1000</v>
      </c>
      <c r="F56" s="380">
        <f t="shared" si="1"/>
        <v>-28.240000000000023</v>
      </c>
      <c r="G56" s="383">
        <v>1000</v>
      </c>
      <c r="H56" s="382">
        <f t="shared" si="2"/>
        <v>0</v>
      </c>
      <c r="I56" s="383">
        <f t="shared" si="3"/>
        <v>-144.36363636363626</v>
      </c>
      <c r="J56" s="384">
        <v>50</v>
      </c>
      <c r="K56" s="523">
        <v>5</v>
      </c>
      <c r="L56" s="385">
        <v>11</v>
      </c>
      <c r="M56" s="386">
        <f t="shared" si="4"/>
        <v>1144.3636363636363</v>
      </c>
      <c r="N56" s="383">
        <f t="shared" si="5"/>
        <v>97</v>
      </c>
      <c r="O56" s="387">
        <f t="shared" si="6"/>
        <v>94</v>
      </c>
      <c r="P56" s="388">
        <v>51</v>
      </c>
      <c r="Q56" s="389">
        <v>0</v>
      </c>
      <c r="R56" s="390">
        <v>37</v>
      </c>
      <c r="S56" s="391">
        <v>0</v>
      </c>
      <c r="T56" s="392">
        <v>47</v>
      </c>
      <c r="U56" s="393">
        <v>1</v>
      </c>
      <c r="V56" s="390">
        <v>31</v>
      </c>
      <c r="W56" s="393">
        <v>0.5</v>
      </c>
      <c r="X56" s="392">
        <v>9</v>
      </c>
      <c r="Y56" s="393">
        <v>0</v>
      </c>
      <c r="Z56" s="392">
        <v>30</v>
      </c>
      <c r="AA56" s="393">
        <v>0</v>
      </c>
      <c r="AB56" s="392">
        <v>28</v>
      </c>
      <c r="AC56" s="391">
        <v>0</v>
      </c>
      <c r="AD56" s="388">
        <v>44</v>
      </c>
      <c r="AE56" s="389">
        <v>0</v>
      </c>
      <c r="AF56" s="394">
        <v>48</v>
      </c>
      <c r="AG56" s="391">
        <v>0</v>
      </c>
      <c r="AH56" s="390">
        <v>40</v>
      </c>
      <c r="AI56" s="393">
        <v>1</v>
      </c>
      <c r="AJ56" s="390">
        <v>39</v>
      </c>
      <c r="AK56" s="393">
        <v>0</v>
      </c>
      <c r="AL56" s="367"/>
      <c r="AM56" s="368"/>
      <c r="AN56" s="367"/>
      <c r="AO56" s="395">
        <f t="shared" si="8"/>
        <v>1000</v>
      </c>
      <c r="AP56" s="374">
        <f t="shared" si="9"/>
        <v>1151</v>
      </c>
      <c r="AQ56" s="396">
        <f t="shared" si="10"/>
        <v>1000</v>
      </c>
      <c r="AR56" s="374">
        <f t="shared" si="11"/>
        <v>1222</v>
      </c>
      <c r="AS56" s="396">
        <f t="shared" si="12"/>
        <v>1488</v>
      </c>
      <c r="AT56" s="396">
        <f t="shared" si="13"/>
        <v>1226</v>
      </c>
      <c r="AU56" s="396">
        <f t="shared" si="14"/>
        <v>1266</v>
      </c>
      <c r="AV56" s="396">
        <f t="shared" si="15"/>
        <v>1040</v>
      </c>
      <c r="AW56" s="374">
        <f t="shared" si="16"/>
        <v>1000</v>
      </c>
      <c r="AX56" s="396">
        <f t="shared" si="17"/>
        <v>1096</v>
      </c>
      <c r="AY56" s="396">
        <f t="shared" si="18"/>
        <v>1099</v>
      </c>
      <c r="AZ56" s="328"/>
      <c r="BA56" s="397">
        <f t="shared" si="19"/>
        <v>12</v>
      </c>
      <c r="BB56" s="396">
        <f t="shared" si="20"/>
        <v>9</v>
      </c>
      <c r="BC56" s="396">
        <f t="shared" si="21"/>
        <v>3</v>
      </c>
      <c r="BD56" s="374">
        <f t="shared" si="22"/>
        <v>9</v>
      </c>
      <c r="BE56" s="396">
        <f t="shared" si="23"/>
        <v>14</v>
      </c>
      <c r="BF56" s="396">
        <f t="shared" si="24"/>
        <v>11</v>
      </c>
      <c r="BG56" s="396">
        <f t="shared" si="25"/>
        <v>10</v>
      </c>
      <c r="BH56" s="396">
        <f t="shared" si="26"/>
        <v>7</v>
      </c>
      <c r="BI56" s="396">
        <f t="shared" si="27"/>
        <v>5</v>
      </c>
      <c r="BJ56" s="396">
        <f t="shared" si="28"/>
        <v>8</v>
      </c>
      <c r="BK56" s="396">
        <f t="shared" si="29"/>
        <v>9</v>
      </c>
      <c r="BL56" s="375">
        <f t="shared" si="30"/>
        <v>97</v>
      </c>
      <c r="BM56" s="374">
        <f t="shared" si="31"/>
        <v>3</v>
      </c>
      <c r="BN56" s="374">
        <f t="shared" si="32"/>
        <v>14</v>
      </c>
      <c r="BO56" s="376">
        <f t="shared" si="33"/>
        <v>94</v>
      </c>
      <c r="BP56" s="332"/>
    </row>
    <row r="57" spans="1:68" ht="15" customHeight="1">
      <c r="A57" s="403">
        <f>COUNTIF(A5:A56,"&lt;201")</f>
        <v>52</v>
      </c>
      <c r="B57" s="404"/>
      <c r="C57" s="405"/>
      <c r="D57" s="405"/>
      <c r="E57" s="405"/>
      <c r="F57" s="406"/>
      <c r="G57" s="407"/>
      <c r="H57" s="408"/>
      <c r="I57" s="408"/>
      <c r="J57" s="408"/>
      <c r="K57" s="412"/>
      <c r="L57" s="408"/>
      <c r="M57" s="408"/>
      <c r="N57" s="405"/>
      <c r="O57" s="405"/>
      <c r="P57" s="405"/>
      <c r="Q57" s="405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5"/>
      <c r="AD57" s="405"/>
      <c r="AE57" s="405"/>
      <c r="AF57" s="409"/>
      <c r="AG57" s="405"/>
      <c r="AH57" s="405"/>
      <c r="AI57" s="405"/>
      <c r="AJ57" s="405"/>
      <c r="AK57" s="405"/>
      <c r="AL57" s="405"/>
      <c r="AM57" s="405"/>
      <c r="AN57" s="405"/>
      <c r="AO57" s="410"/>
      <c r="AP57" s="411"/>
      <c r="AQ57" s="411"/>
      <c r="AR57" s="410"/>
      <c r="AS57" s="410"/>
      <c r="AT57" s="410"/>
      <c r="AU57" s="410"/>
      <c r="AV57" s="410"/>
      <c r="AW57" s="410"/>
      <c r="AX57" s="410"/>
      <c r="AY57" s="411"/>
      <c r="AZ57" s="328"/>
      <c r="BA57" s="328"/>
      <c r="BB57" s="328"/>
      <c r="BC57" s="328"/>
      <c r="BD57" s="328"/>
      <c r="BE57" s="411"/>
      <c r="BF57" s="410"/>
      <c r="BG57" s="411"/>
      <c r="BH57" s="411"/>
      <c r="BI57" s="411"/>
      <c r="BJ57" s="411"/>
      <c r="BK57" s="411"/>
      <c r="BL57" s="411"/>
      <c r="BM57" s="410"/>
      <c r="BN57" s="411"/>
      <c r="BO57" s="328"/>
      <c r="BP57" s="332"/>
    </row>
    <row r="58" spans="1:68" ht="15" customHeight="1">
      <c r="A58" s="413"/>
      <c r="B58" s="414"/>
      <c r="C58" s="405"/>
      <c r="D58" s="405"/>
      <c r="E58" s="405"/>
      <c r="F58" s="415"/>
      <c r="G58" s="407"/>
      <c r="H58" s="408"/>
      <c r="I58" s="408"/>
      <c r="J58" s="408"/>
      <c r="K58" s="412"/>
      <c r="L58" s="408"/>
      <c r="M58" s="408"/>
      <c r="N58" s="405"/>
      <c r="O58" s="405"/>
      <c r="P58" s="405"/>
      <c r="Q58" s="405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5"/>
      <c r="AK58" s="405"/>
      <c r="AL58" s="405"/>
      <c r="AM58" s="405"/>
      <c r="AN58" s="405"/>
      <c r="AO58" s="410"/>
      <c r="AP58" s="411"/>
      <c r="AQ58" s="411"/>
      <c r="AR58" s="410"/>
      <c r="AS58" s="410"/>
      <c r="AT58" s="410"/>
      <c r="AU58" s="410"/>
      <c r="AV58" s="410"/>
      <c r="AW58" s="410"/>
      <c r="AX58" s="410"/>
      <c r="AY58" s="411"/>
      <c r="AZ58" s="328"/>
      <c r="BA58" s="328"/>
      <c r="BB58" s="328"/>
      <c r="BC58" s="328"/>
      <c r="BD58" s="328"/>
      <c r="BE58" s="411"/>
      <c r="BF58" s="410"/>
      <c r="BG58" s="411"/>
      <c r="BH58" s="411"/>
      <c r="BI58" s="411"/>
      <c r="BJ58" s="411"/>
      <c r="BK58" s="411"/>
      <c r="BL58" s="411"/>
      <c r="BM58" s="410"/>
      <c r="BN58" s="411"/>
      <c r="BO58" s="328"/>
      <c r="BP58" s="332"/>
    </row>
    <row r="59" spans="1:68" ht="20.25" customHeight="1">
      <c r="A59" s="416"/>
      <c r="B59" s="417"/>
      <c r="C59" s="405"/>
      <c r="D59" s="405"/>
      <c r="E59" s="405"/>
      <c r="F59" s="328"/>
      <c r="G59" s="407"/>
      <c r="H59" s="408"/>
      <c r="I59" s="408"/>
      <c r="J59" s="408"/>
      <c r="K59" s="408"/>
      <c r="L59" s="408"/>
      <c r="M59" s="408"/>
      <c r="N59" s="405"/>
      <c r="O59" s="405"/>
      <c r="P59" s="405"/>
      <c r="Q59" s="405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5"/>
      <c r="AD59" s="405"/>
      <c r="AE59" s="405"/>
      <c r="AF59" s="405"/>
      <c r="AG59" s="405"/>
      <c r="AH59" s="405"/>
      <c r="AI59" s="405"/>
      <c r="AJ59" s="405"/>
      <c r="AK59" s="405"/>
      <c r="AL59" s="405"/>
      <c r="AM59" s="405"/>
      <c r="AN59" s="405"/>
      <c r="AO59" s="328"/>
      <c r="AP59" s="328"/>
      <c r="AQ59" s="328"/>
      <c r="AR59" s="410"/>
      <c r="AS59" s="410"/>
      <c r="AT59" s="410"/>
      <c r="AU59" s="410"/>
      <c r="AV59" s="410"/>
      <c r="AW59" s="410"/>
      <c r="AX59" s="410"/>
      <c r="AY59" s="328"/>
      <c r="AZ59" s="328"/>
      <c r="BA59" s="328"/>
      <c r="BB59" s="328"/>
      <c r="BC59" s="328"/>
      <c r="BD59" s="328"/>
      <c r="BE59" s="411"/>
      <c r="BF59" s="411"/>
      <c r="BG59" s="411"/>
      <c r="BH59" s="411"/>
      <c r="BI59" s="411"/>
      <c r="BJ59" s="411"/>
      <c r="BK59" s="411"/>
      <c r="BL59" s="411"/>
      <c r="BM59" s="411"/>
      <c r="BN59" s="411"/>
      <c r="BO59" s="328"/>
      <c r="BP59" s="332"/>
    </row>
    <row r="60" spans="1:68" ht="15.6">
      <c r="A60" s="620" t="s">
        <v>253</v>
      </c>
      <c r="B60" s="620"/>
      <c r="C60" s="612" t="s">
        <v>330</v>
      </c>
      <c r="D60" s="612"/>
      <c r="E60" s="612"/>
      <c r="F60" s="612"/>
      <c r="G60" s="612"/>
      <c r="H60" s="612"/>
      <c r="I60" s="612"/>
      <c r="J60" s="612"/>
      <c r="K60" s="612"/>
      <c r="L60" s="611" t="s">
        <v>182</v>
      </c>
      <c r="M60" s="611"/>
      <c r="N60" s="611"/>
      <c r="O60" s="611"/>
      <c r="P60" s="611"/>
      <c r="Q60" s="612" t="s">
        <v>183</v>
      </c>
      <c r="R60" s="612"/>
      <c r="S60" s="612"/>
      <c r="T60" s="612"/>
      <c r="U60" s="612"/>
      <c r="V60" s="612"/>
      <c r="W60" s="612"/>
      <c r="X60" s="612"/>
      <c r="Y60" s="612"/>
      <c r="Z60" s="612"/>
      <c r="AA60" s="612"/>
      <c r="AB60" s="612"/>
      <c r="AC60" s="612"/>
      <c r="AD60" s="612"/>
      <c r="AE60" s="418"/>
      <c r="AF60" s="418"/>
      <c r="AG60" s="418"/>
      <c r="AH60" s="418"/>
      <c r="AI60" s="418"/>
      <c r="AJ60" s="418"/>
      <c r="AK60" s="418"/>
      <c r="AL60" s="419"/>
      <c r="AM60" s="419"/>
      <c r="AN60" s="419"/>
      <c r="AO60" s="328"/>
      <c r="AP60" s="328"/>
      <c r="AQ60" s="328"/>
      <c r="AR60" s="411"/>
      <c r="AS60" s="411"/>
      <c r="AT60" s="411"/>
      <c r="AU60" s="411"/>
      <c r="AV60" s="411"/>
      <c r="AW60" s="411"/>
      <c r="AX60" s="411"/>
      <c r="AY60" s="328"/>
      <c r="AZ60" s="328"/>
      <c r="BA60" s="328"/>
      <c r="BB60" s="328"/>
      <c r="BC60" s="328"/>
      <c r="BD60" s="328"/>
      <c r="BE60" s="328"/>
      <c r="BF60" s="328"/>
      <c r="BG60" s="328"/>
      <c r="BH60" s="328"/>
      <c r="BI60" s="328"/>
      <c r="BJ60" s="328"/>
      <c r="BK60" s="328"/>
      <c r="BL60" s="328"/>
      <c r="BM60" s="328"/>
      <c r="BN60" s="328"/>
      <c r="BO60" s="328"/>
      <c r="BP60" s="332"/>
    </row>
    <row r="61" spans="1:68">
      <c r="A61" s="328"/>
      <c r="B61" s="328"/>
      <c r="C61" s="328"/>
      <c r="D61" s="328"/>
      <c r="E61" s="621"/>
      <c r="F61" s="621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8"/>
      <c r="AM61" s="328"/>
      <c r="AN61" s="328"/>
      <c r="AO61" s="328"/>
      <c r="AP61" s="328"/>
      <c r="AQ61" s="328"/>
      <c r="AR61" s="328"/>
      <c r="AS61" s="328"/>
      <c r="AT61" s="328"/>
      <c r="AU61" s="328"/>
      <c r="AV61" s="328"/>
      <c r="AW61" s="328"/>
      <c r="AX61" s="328"/>
      <c r="AY61" s="328"/>
      <c r="AZ61" s="328"/>
      <c r="BA61" s="328"/>
      <c r="BB61" s="328"/>
      <c r="BC61" s="328"/>
      <c r="BD61" s="328"/>
      <c r="BE61" s="328"/>
      <c r="BF61" s="328"/>
      <c r="BG61" s="328"/>
      <c r="BH61" s="328"/>
      <c r="BI61" s="328"/>
      <c r="BJ61" s="328"/>
      <c r="BK61" s="328"/>
      <c r="BL61" s="328"/>
      <c r="BM61" s="328"/>
      <c r="BN61" s="328"/>
      <c r="BO61" s="328"/>
      <c r="BP61" s="332"/>
    </row>
    <row r="62" spans="1:68">
      <c r="A62" s="328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8"/>
      <c r="Q62" s="328"/>
      <c r="R62" s="328"/>
      <c r="S62" s="328"/>
      <c r="T62" s="328"/>
      <c r="U62" s="328"/>
      <c r="V62" s="328"/>
      <c r="W62" s="328"/>
      <c r="X62" s="328"/>
      <c r="Y62" s="328"/>
      <c r="Z62" s="328"/>
      <c r="AA62" s="328"/>
      <c r="AB62" s="328"/>
      <c r="AC62" s="328"/>
      <c r="AD62" s="328"/>
      <c r="AE62" s="328"/>
      <c r="AF62" s="328"/>
      <c r="AG62" s="328"/>
      <c r="AH62" s="328"/>
      <c r="AI62" s="328"/>
      <c r="AJ62" s="328"/>
      <c r="AK62" s="328"/>
      <c r="AL62" s="328"/>
      <c r="AM62" s="328"/>
      <c r="AN62" s="328"/>
      <c r="AO62" s="328"/>
      <c r="AP62" s="328"/>
      <c r="AQ62" s="328"/>
      <c r="AR62" s="328"/>
      <c r="AS62" s="328"/>
      <c r="AT62" s="328"/>
      <c r="AU62" s="328"/>
      <c r="AV62" s="328"/>
      <c r="AW62" s="328"/>
      <c r="AX62" s="328"/>
      <c r="AY62" s="328"/>
      <c r="AZ62" s="328"/>
      <c r="BA62" s="328"/>
      <c r="BB62" s="328"/>
      <c r="BC62" s="328"/>
      <c r="BD62" s="328"/>
      <c r="BE62" s="328"/>
      <c r="BF62" s="328"/>
      <c r="BG62" s="328"/>
      <c r="BH62" s="328"/>
      <c r="BI62" s="328"/>
      <c r="BJ62" s="328"/>
      <c r="BK62" s="328"/>
      <c r="BL62" s="328"/>
      <c r="BM62" s="328"/>
      <c r="BN62" s="328"/>
      <c r="BO62" s="328"/>
      <c r="BP62" s="332"/>
    </row>
    <row r="63" spans="1:68">
      <c r="A63" s="328"/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8"/>
      <c r="AC63" s="328"/>
      <c r="AD63" s="328"/>
      <c r="AE63" s="328"/>
      <c r="AF63" s="328"/>
      <c r="AG63" s="328"/>
      <c r="AH63" s="328"/>
      <c r="AI63" s="328"/>
      <c r="AJ63" s="328"/>
      <c r="AK63" s="328"/>
      <c r="AL63" s="328"/>
      <c r="AM63" s="328"/>
      <c r="AN63" s="328"/>
      <c r="AO63" s="328"/>
      <c r="AP63" s="328"/>
      <c r="AQ63" s="328"/>
      <c r="AR63" s="328"/>
      <c r="AS63" s="328"/>
      <c r="AT63" s="328"/>
      <c r="AU63" s="328"/>
      <c r="AV63" s="328"/>
      <c r="AW63" s="328"/>
      <c r="AX63" s="328"/>
      <c r="AY63" s="328"/>
      <c r="AZ63" s="328"/>
      <c r="BA63" s="328"/>
      <c r="BB63" s="328"/>
      <c r="BC63" s="328"/>
      <c r="BD63" s="328"/>
      <c r="BE63" s="328"/>
      <c r="BF63" s="328"/>
      <c r="BG63" s="328"/>
      <c r="BH63" s="328"/>
      <c r="BI63" s="328"/>
      <c r="BJ63" s="328"/>
      <c r="BK63" s="328"/>
      <c r="BL63" s="328"/>
      <c r="BM63" s="328"/>
      <c r="BN63" s="328"/>
      <c r="BO63" s="328"/>
      <c r="BP63" s="332"/>
    </row>
    <row r="64" spans="1:68">
      <c r="A64" s="328"/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8"/>
      <c r="AE64" s="328"/>
      <c r="AF64" s="328"/>
      <c r="AG64" s="328"/>
      <c r="AH64" s="328"/>
      <c r="AI64" s="328"/>
      <c r="AJ64" s="328"/>
      <c r="AK64" s="328"/>
      <c r="AL64" s="328"/>
      <c r="AM64" s="328"/>
      <c r="AN64" s="328"/>
      <c r="AO64" s="328"/>
      <c r="AP64" s="328"/>
      <c r="AQ64" s="328"/>
      <c r="AR64" s="328"/>
      <c r="AS64" s="328"/>
      <c r="AT64" s="328"/>
      <c r="AU64" s="328"/>
      <c r="AV64" s="328"/>
      <c r="AW64" s="328"/>
      <c r="AX64" s="328"/>
      <c r="AY64" s="328"/>
      <c r="AZ64" s="328"/>
      <c r="BA64" s="328"/>
      <c r="BB64" s="328"/>
      <c r="BC64" s="328"/>
      <c r="BD64" s="328"/>
      <c r="BE64" s="328"/>
      <c r="BF64" s="328"/>
      <c r="BG64" s="328"/>
      <c r="BH64" s="328"/>
      <c r="BI64" s="328"/>
      <c r="BJ64" s="328"/>
      <c r="BK64" s="328"/>
      <c r="BL64" s="328"/>
      <c r="BM64" s="328"/>
      <c r="BN64" s="328"/>
      <c r="BO64" s="328"/>
      <c r="BP64" s="332"/>
    </row>
    <row r="65" spans="1:68">
      <c r="A65" s="328"/>
      <c r="B65" s="328"/>
      <c r="C65" s="411"/>
      <c r="D65" s="328"/>
      <c r="E65" s="328"/>
      <c r="F65" s="328"/>
      <c r="G65" s="328"/>
      <c r="H65" s="328"/>
      <c r="I65" s="328"/>
      <c r="J65" s="328"/>
      <c r="K65" s="328"/>
      <c r="L65" s="328"/>
      <c r="M65" s="411"/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328"/>
      <c r="Z65" s="328"/>
      <c r="AA65" s="328"/>
      <c r="AB65" s="328"/>
      <c r="AC65" s="328"/>
      <c r="AD65" s="328"/>
      <c r="AE65" s="328"/>
      <c r="AF65" s="328"/>
      <c r="AG65" s="328"/>
      <c r="AH65" s="328"/>
      <c r="AI65" s="328"/>
      <c r="AJ65" s="328"/>
      <c r="AK65" s="328"/>
      <c r="AL65" s="328"/>
      <c r="AM65" s="328"/>
      <c r="AN65" s="328"/>
      <c r="AO65" s="328"/>
      <c r="AP65" s="328"/>
      <c r="AQ65" s="328"/>
      <c r="AR65" s="328"/>
      <c r="AS65" s="328"/>
      <c r="AT65" s="328"/>
      <c r="AU65" s="328"/>
      <c r="AV65" s="328"/>
      <c r="AW65" s="328"/>
      <c r="AX65" s="328"/>
      <c r="AY65" s="328"/>
      <c r="AZ65" s="328"/>
      <c r="BA65" s="328"/>
      <c r="BB65" s="328"/>
      <c r="BC65" s="328"/>
      <c r="BD65" s="328"/>
      <c r="BE65" s="328"/>
      <c r="BF65" s="328"/>
      <c r="BG65" s="328"/>
      <c r="BH65" s="328"/>
      <c r="BI65" s="328"/>
      <c r="BJ65" s="328"/>
      <c r="BK65" s="328"/>
      <c r="BL65" s="328"/>
      <c r="BM65" s="328"/>
      <c r="BN65" s="328"/>
      <c r="BO65" s="328"/>
      <c r="BP65" s="332"/>
    </row>
    <row r="66" spans="1:68">
      <c r="A66" s="328"/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328"/>
      <c r="X66" s="328"/>
      <c r="Y66" s="328"/>
      <c r="Z66" s="328"/>
      <c r="AA66" s="328"/>
      <c r="AB66" s="328"/>
      <c r="AC66" s="328"/>
      <c r="AD66" s="328"/>
      <c r="AE66" s="328"/>
      <c r="AF66" s="328"/>
      <c r="AG66" s="328"/>
      <c r="AH66" s="328"/>
      <c r="AI66" s="328"/>
      <c r="AJ66" s="328"/>
      <c r="AK66" s="328"/>
      <c r="AL66" s="328"/>
      <c r="AM66" s="328"/>
      <c r="AN66" s="328"/>
      <c r="AO66" s="328"/>
      <c r="AP66" s="328"/>
      <c r="AQ66" s="328"/>
      <c r="AR66" s="328"/>
      <c r="AS66" s="328"/>
      <c r="AT66" s="328"/>
      <c r="AU66" s="328"/>
      <c r="AV66" s="328"/>
      <c r="AW66" s="328"/>
      <c r="AX66" s="328"/>
      <c r="AY66" s="328"/>
      <c r="AZ66" s="328"/>
      <c r="BA66" s="328"/>
      <c r="BB66" s="328"/>
      <c r="BC66" s="328"/>
      <c r="BD66" s="328"/>
      <c r="BE66" s="328"/>
      <c r="BF66" s="328"/>
      <c r="BG66" s="328"/>
      <c r="BH66" s="328"/>
      <c r="BI66" s="328"/>
      <c r="BJ66" s="328"/>
      <c r="BK66" s="328"/>
      <c r="BL66" s="328"/>
      <c r="BM66" s="328"/>
      <c r="BN66" s="328"/>
      <c r="BO66" s="328"/>
      <c r="BP66" s="332"/>
    </row>
    <row r="67" spans="1:68">
      <c r="A67" s="332"/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</row>
    <row r="68" spans="1:68">
      <c r="A68" s="332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</row>
    <row r="69" spans="1:68">
      <c r="A69" s="332"/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</row>
    <row r="70" spans="1:68">
      <c r="A70" s="332"/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</row>
    <row r="71" spans="1:68">
      <c r="A71" s="332"/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</row>
    <row r="72" spans="1:68">
      <c r="A72" s="332"/>
      <c r="B72" s="332"/>
      <c r="C72" s="332"/>
      <c r="D72" s="332"/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</row>
    <row r="73" spans="1:68">
      <c r="A73" s="332"/>
      <c r="B73" s="332"/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</row>
    <row r="74" spans="1:68">
      <c r="A74" s="332"/>
      <c r="B74" s="332"/>
      <c r="C74" s="332"/>
      <c r="D74" s="332"/>
      <c r="E74" s="332"/>
      <c r="F74" s="332"/>
      <c r="G74" s="332"/>
      <c r="H74" s="332"/>
      <c r="I74" s="332"/>
      <c r="J74" s="332"/>
      <c r="K74" s="332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  <c r="AL74" s="332"/>
      <c r="AM74" s="332"/>
    </row>
    <row r="75" spans="1:68">
      <c r="A75" s="332"/>
      <c r="B75" s="332"/>
      <c r="C75" s="332"/>
      <c r="D75" s="332"/>
      <c r="E75" s="332"/>
      <c r="F75" s="332"/>
      <c r="G75" s="332"/>
      <c r="H75" s="332"/>
      <c r="I75" s="332"/>
      <c r="J75" s="332"/>
      <c r="K75" s="332"/>
      <c r="L75" s="332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2"/>
      <c r="Y75" s="332"/>
      <c r="Z75" s="332"/>
      <c r="AA75" s="332"/>
      <c r="AB75" s="332"/>
      <c r="AC75" s="332"/>
      <c r="AD75" s="332"/>
      <c r="AE75" s="332"/>
      <c r="AF75" s="332"/>
      <c r="AG75" s="332"/>
      <c r="AH75" s="332"/>
      <c r="AI75" s="332"/>
      <c r="AJ75" s="332"/>
      <c r="AK75" s="332"/>
      <c r="AL75" s="332"/>
      <c r="AM75" s="332"/>
    </row>
    <row r="76" spans="1:68">
      <c r="A76" s="332"/>
      <c r="B76" s="332"/>
      <c r="C76" s="332"/>
      <c r="D76" s="332"/>
      <c r="E76" s="332"/>
      <c r="F76" s="332"/>
      <c r="G76" s="332"/>
      <c r="H76" s="332"/>
      <c r="I76" s="332"/>
      <c r="J76" s="332"/>
      <c r="K76" s="332"/>
      <c r="L76" s="332"/>
      <c r="M76" s="332"/>
      <c r="N76" s="332"/>
      <c r="O76" s="332"/>
      <c r="P76" s="332"/>
      <c r="Q76" s="332"/>
      <c r="R76" s="332"/>
      <c r="S76" s="332"/>
      <c r="T76" s="332"/>
      <c r="U76" s="332"/>
      <c r="V76" s="332"/>
      <c r="W76" s="332"/>
      <c r="X76" s="332"/>
      <c r="Y76" s="332"/>
      <c r="Z76" s="332"/>
      <c r="AA76" s="332"/>
      <c r="AB76" s="332"/>
      <c r="AC76" s="332"/>
      <c r="AD76" s="332"/>
      <c r="AE76" s="332"/>
      <c r="AF76" s="332"/>
      <c r="AG76" s="332"/>
      <c r="AH76" s="332"/>
      <c r="AI76" s="332"/>
      <c r="AJ76" s="332"/>
      <c r="AK76" s="332"/>
      <c r="AL76" s="332"/>
      <c r="AM76" s="332"/>
    </row>
    <row r="77" spans="1:68">
      <c r="A77" s="332"/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  <c r="R77" s="332"/>
      <c r="S77" s="332"/>
      <c r="T77" s="332"/>
      <c r="U77" s="332"/>
      <c r="V77" s="332"/>
      <c r="W77" s="332"/>
      <c r="X77" s="332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  <c r="AL77" s="332"/>
      <c r="AM77" s="332"/>
    </row>
    <row r="78" spans="1:68">
      <c r="A78" s="332"/>
      <c r="B78" s="332"/>
      <c r="C78" s="332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</row>
    <row r="79" spans="1:68">
      <c r="A79" s="332"/>
      <c r="B79" s="332"/>
      <c r="C79" s="332"/>
      <c r="D79" s="332"/>
      <c r="E79" s="332"/>
      <c r="F79" s="332"/>
      <c r="G79" s="332"/>
      <c r="H79" s="332"/>
      <c r="I79" s="332"/>
      <c r="J79" s="332"/>
      <c r="K79" s="332"/>
      <c r="L79" s="332"/>
      <c r="M79" s="332"/>
      <c r="N79" s="332"/>
      <c r="O79" s="332"/>
      <c r="P79" s="332"/>
      <c r="Q79" s="332"/>
      <c r="R79" s="332"/>
      <c r="S79" s="332"/>
      <c r="T79" s="332"/>
      <c r="U79" s="332"/>
      <c r="V79" s="332"/>
      <c r="W79" s="332"/>
      <c r="X79" s="332"/>
      <c r="Y79" s="332"/>
      <c r="Z79" s="332"/>
      <c r="AA79" s="332"/>
      <c r="AB79" s="332"/>
      <c r="AC79" s="332"/>
      <c r="AD79" s="332"/>
      <c r="AE79" s="332"/>
      <c r="AF79" s="332"/>
      <c r="AG79" s="332"/>
      <c r="AH79" s="332"/>
      <c r="AI79" s="332"/>
      <c r="AJ79" s="332"/>
      <c r="AK79" s="332"/>
      <c r="AL79" s="332"/>
      <c r="AM79" s="332"/>
    </row>
    <row r="80" spans="1:68">
      <c r="A80" s="332"/>
      <c r="B80" s="332"/>
      <c r="C80" s="332"/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2"/>
      <c r="P80" s="332"/>
      <c r="Q80" s="332"/>
      <c r="R80" s="332"/>
      <c r="S80" s="332"/>
      <c r="T80" s="332"/>
      <c r="U80" s="332"/>
      <c r="V80" s="332"/>
      <c r="W80" s="332"/>
      <c r="X80" s="332"/>
      <c r="Y80" s="332"/>
      <c r="Z80" s="332"/>
      <c r="AA80" s="332"/>
      <c r="AB80" s="332"/>
      <c r="AC80" s="332"/>
      <c r="AD80" s="332"/>
      <c r="AE80" s="332"/>
      <c r="AF80" s="332"/>
      <c r="AG80" s="332"/>
      <c r="AH80" s="332"/>
      <c r="AI80" s="332"/>
      <c r="AJ80" s="332"/>
      <c r="AK80" s="332"/>
      <c r="AL80" s="332"/>
      <c r="AM80" s="332"/>
    </row>
    <row r="81" spans="1:39">
      <c r="A81" s="332"/>
      <c r="B81" s="332"/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  <c r="AL81" s="332"/>
      <c r="AM81" s="332"/>
    </row>
    <row r="82" spans="1:39">
      <c r="A82" s="332"/>
      <c r="B82" s="332"/>
      <c r="C82" s="332"/>
      <c r="D82" s="332"/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2"/>
      <c r="W82" s="332"/>
      <c r="X82" s="332"/>
      <c r="Y82" s="332"/>
      <c r="Z82" s="332"/>
      <c r="AA82" s="332"/>
      <c r="AB82" s="332"/>
      <c r="AC82" s="332"/>
      <c r="AD82" s="332"/>
      <c r="AE82" s="332"/>
      <c r="AF82" s="332"/>
      <c r="AG82" s="332"/>
      <c r="AH82" s="332"/>
      <c r="AI82" s="332"/>
      <c r="AJ82" s="332"/>
      <c r="AK82" s="332"/>
      <c r="AL82" s="332"/>
      <c r="AM82" s="332"/>
    </row>
    <row r="83" spans="1:39">
      <c r="A83" s="332"/>
      <c r="B83" s="332"/>
      <c r="C83" s="332"/>
      <c r="D83" s="332"/>
      <c r="E83" s="332"/>
      <c r="F83" s="332"/>
      <c r="G83" s="332"/>
      <c r="H83" s="332"/>
      <c r="I83" s="332"/>
      <c r="J83" s="332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2"/>
      <c r="Z83" s="332"/>
      <c r="AA83" s="332"/>
      <c r="AB83" s="332"/>
      <c r="AC83" s="332"/>
      <c r="AD83" s="332"/>
      <c r="AE83" s="332"/>
      <c r="AF83" s="332"/>
      <c r="AG83" s="332"/>
      <c r="AH83" s="332"/>
      <c r="AI83" s="332"/>
      <c r="AJ83" s="332"/>
      <c r="AK83" s="332"/>
      <c r="AL83" s="332"/>
      <c r="AM83" s="332"/>
    </row>
    <row r="84" spans="1:39">
      <c r="A84" s="332"/>
      <c r="B84" s="332"/>
      <c r="C84" s="332"/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2"/>
      <c r="S84" s="332"/>
      <c r="T84" s="332"/>
      <c r="U84" s="332"/>
      <c r="V84" s="332"/>
      <c r="W84" s="332"/>
      <c r="X84" s="332"/>
      <c r="Y84" s="332"/>
      <c r="Z84" s="332"/>
      <c r="AA84" s="332"/>
      <c r="AB84" s="332"/>
      <c r="AC84" s="332"/>
      <c r="AD84" s="332"/>
      <c r="AE84" s="332"/>
      <c r="AF84" s="332"/>
      <c r="AG84" s="332"/>
      <c r="AH84" s="332"/>
      <c r="AI84" s="332"/>
      <c r="AJ84" s="332"/>
      <c r="AK84" s="332"/>
      <c r="AL84" s="332"/>
      <c r="AM84" s="332"/>
    </row>
    <row r="85" spans="1:39">
      <c r="A85" s="332"/>
      <c r="B85" s="332"/>
      <c r="C85" s="332"/>
      <c r="D85" s="332"/>
      <c r="E85" s="332"/>
      <c r="F85" s="332"/>
      <c r="G85" s="332"/>
      <c r="H85" s="332"/>
      <c r="I85" s="332"/>
      <c r="J85" s="332"/>
      <c r="K85" s="332"/>
      <c r="L85" s="332"/>
      <c r="M85" s="332"/>
      <c r="N85" s="332"/>
      <c r="O85" s="332"/>
      <c r="P85" s="332"/>
      <c r="Q85" s="332"/>
      <c r="R85" s="332"/>
      <c r="S85" s="332"/>
      <c r="T85" s="332"/>
      <c r="U85" s="332"/>
      <c r="V85" s="332"/>
      <c r="W85" s="332"/>
      <c r="X85" s="332"/>
      <c r="Y85" s="332"/>
      <c r="Z85" s="332"/>
      <c r="AA85" s="332"/>
      <c r="AB85" s="332"/>
      <c r="AC85" s="332"/>
      <c r="AD85" s="332"/>
      <c r="AE85" s="332"/>
      <c r="AF85" s="332"/>
      <c r="AG85" s="332"/>
      <c r="AH85" s="332"/>
      <c r="AI85" s="332"/>
      <c r="AJ85" s="332"/>
      <c r="AK85" s="332"/>
      <c r="AL85" s="332"/>
      <c r="AM85" s="332"/>
    </row>
    <row r="86" spans="1:39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  <c r="AC86" s="332"/>
      <c r="AD86" s="332"/>
      <c r="AE86" s="332"/>
      <c r="AF86" s="332"/>
      <c r="AG86" s="332"/>
      <c r="AH86" s="332"/>
      <c r="AI86" s="332"/>
      <c r="AJ86" s="332"/>
      <c r="AK86" s="332"/>
      <c r="AL86" s="332"/>
      <c r="AM86" s="332"/>
    </row>
    <row r="87" spans="1:39">
      <c r="A87" s="332"/>
      <c r="B87" s="332"/>
      <c r="C87" s="332"/>
      <c r="D87" s="332"/>
      <c r="E87" s="332"/>
      <c r="F87" s="332"/>
      <c r="G87" s="332"/>
      <c r="H87" s="332"/>
      <c r="I87" s="332"/>
      <c r="J87" s="332"/>
      <c r="K87" s="332"/>
      <c r="L87" s="332"/>
      <c r="M87" s="332"/>
      <c r="N87" s="332"/>
      <c r="O87" s="332"/>
      <c r="P87" s="332"/>
      <c r="Q87" s="332"/>
      <c r="R87" s="332"/>
      <c r="S87" s="332"/>
      <c r="T87" s="332"/>
      <c r="U87" s="332"/>
      <c r="V87" s="332"/>
      <c r="W87" s="332"/>
      <c r="X87" s="332"/>
      <c r="Y87" s="332"/>
      <c r="Z87" s="332"/>
      <c r="AA87" s="332"/>
      <c r="AB87" s="332"/>
      <c r="AC87" s="332"/>
      <c r="AD87" s="332"/>
      <c r="AE87" s="332"/>
      <c r="AF87" s="332"/>
      <c r="AG87" s="332"/>
      <c r="AH87" s="332"/>
      <c r="AI87" s="332"/>
      <c r="AJ87" s="332"/>
      <c r="AK87" s="332"/>
      <c r="AL87" s="332"/>
      <c r="AM87" s="332"/>
    </row>
    <row r="88" spans="1:39">
      <c r="A88" s="332"/>
      <c r="B88" s="332"/>
      <c r="C88" s="332"/>
      <c r="D88" s="332"/>
      <c r="E88" s="332"/>
      <c r="F88" s="332"/>
      <c r="G88" s="332"/>
      <c r="H88" s="332"/>
      <c r="I88" s="332"/>
      <c r="J88" s="332"/>
      <c r="K88" s="332"/>
      <c r="L88" s="332"/>
      <c r="M88" s="332"/>
      <c r="N88" s="332"/>
      <c r="O88" s="332"/>
      <c r="P88" s="332"/>
      <c r="Q88" s="332"/>
      <c r="R88" s="332"/>
      <c r="S88" s="332"/>
      <c r="T88" s="332"/>
      <c r="U88" s="332"/>
      <c r="V88" s="332"/>
      <c r="W88" s="332"/>
      <c r="X88" s="332"/>
      <c r="Y88" s="332"/>
      <c r="Z88" s="332"/>
      <c r="AA88" s="332"/>
      <c r="AB88" s="332"/>
      <c r="AC88" s="332"/>
      <c r="AD88" s="332"/>
      <c r="AE88" s="332"/>
      <c r="AF88" s="332"/>
      <c r="AG88" s="332"/>
      <c r="AH88" s="332"/>
      <c r="AI88" s="332"/>
      <c r="AJ88" s="332"/>
      <c r="AK88" s="332"/>
      <c r="AL88" s="332"/>
      <c r="AM88" s="332"/>
    </row>
    <row r="89" spans="1:39">
      <c r="A89" s="332"/>
      <c r="B89" s="332"/>
      <c r="C89" s="332"/>
      <c r="D89" s="332"/>
      <c r="E89" s="332"/>
      <c r="F89" s="332"/>
      <c r="G89" s="332"/>
      <c r="H89" s="332"/>
      <c r="I89" s="332"/>
      <c r="J89" s="332"/>
      <c r="K89" s="332"/>
      <c r="L89" s="332"/>
      <c r="M89" s="332"/>
      <c r="N89" s="332"/>
      <c r="O89" s="332"/>
      <c r="P89" s="332"/>
      <c r="Q89" s="332"/>
      <c r="R89" s="332"/>
      <c r="S89" s="332"/>
      <c r="T89" s="332"/>
      <c r="U89" s="332"/>
      <c r="V89" s="332"/>
      <c r="W89" s="332"/>
      <c r="X89" s="332"/>
      <c r="Y89" s="332"/>
      <c r="Z89" s="332"/>
      <c r="AA89" s="332"/>
      <c r="AB89" s="332"/>
      <c r="AC89" s="332"/>
      <c r="AD89" s="332"/>
      <c r="AE89" s="332"/>
      <c r="AF89" s="332"/>
      <c r="AG89" s="332"/>
      <c r="AH89" s="332"/>
      <c r="AI89" s="332"/>
      <c r="AJ89" s="332"/>
      <c r="AK89" s="332"/>
      <c r="AL89" s="332"/>
      <c r="AM89" s="332"/>
    </row>
    <row r="90" spans="1:39">
      <c r="A90" s="332"/>
      <c r="B90" s="332"/>
      <c r="C90" s="332"/>
      <c r="D90" s="332"/>
      <c r="E90" s="332"/>
      <c r="F90" s="332"/>
      <c r="G90" s="332"/>
      <c r="H90" s="332"/>
      <c r="I90" s="332"/>
      <c r="J90" s="332"/>
      <c r="K90" s="332"/>
      <c r="L90" s="332"/>
      <c r="M90" s="332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2"/>
      <c r="AG90" s="332"/>
      <c r="AH90" s="332"/>
      <c r="AI90" s="332"/>
      <c r="AJ90" s="332"/>
      <c r="AK90" s="332"/>
      <c r="AL90" s="332"/>
      <c r="AM90" s="332"/>
    </row>
    <row r="91" spans="1:39">
      <c r="A91" s="332"/>
      <c r="B91" s="332"/>
      <c r="C91" s="332"/>
      <c r="D91" s="332"/>
      <c r="E91" s="332"/>
      <c r="F91" s="332"/>
      <c r="G91" s="332"/>
      <c r="H91" s="332"/>
      <c r="I91" s="332"/>
      <c r="J91" s="332"/>
      <c r="K91" s="332"/>
      <c r="L91" s="332"/>
      <c r="M91" s="332"/>
      <c r="N91" s="332"/>
      <c r="O91" s="332"/>
      <c r="P91" s="332"/>
      <c r="Q91" s="332"/>
      <c r="R91" s="332"/>
      <c r="S91" s="332"/>
      <c r="T91" s="332"/>
      <c r="U91" s="332"/>
      <c r="V91" s="332"/>
      <c r="W91" s="332"/>
      <c r="X91" s="332"/>
      <c r="Y91" s="332"/>
      <c r="Z91" s="332"/>
      <c r="AA91" s="332"/>
      <c r="AB91" s="332"/>
      <c r="AC91" s="332"/>
      <c r="AD91" s="332"/>
      <c r="AE91" s="332"/>
      <c r="AF91" s="332"/>
      <c r="AG91" s="332"/>
      <c r="AH91" s="332"/>
      <c r="AI91" s="332"/>
      <c r="AJ91" s="332"/>
      <c r="AK91" s="332"/>
      <c r="AL91" s="332"/>
      <c r="AM91" s="332"/>
    </row>
    <row r="92" spans="1:39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32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332"/>
      <c r="AE92" s="332"/>
      <c r="AF92" s="332"/>
      <c r="AG92" s="332"/>
      <c r="AH92" s="332"/>
      <c r="AI92" s="332"/>
      <c r="AJ92" s="332"/>
      <c r="AK92" s="332"/>
      <c r="AL92" s="332"/>
      <c r="AM92" s="332"/>
    </row>
    <row r="93" spans="1:39">
      <c r="A93" s="332"/>
      <c r="B93" s="332"/>
      <c r="C93" s="332"/>
      <c r="D93" s="332"/>
      <c r="E93" s="332"/>
      <c r="F93" s="332"/>
      <c r="G93" s="332"/>
      <c r="H93" s="332"/>
      <c r="I93" s="332"/>
      <c r="J93" s="332"/>
      <c r="K93" s="332"/>
      <c r="L93" s="332"/>
      <c r="M93" s="332"/>
      <c r="N93" s="332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  <c r="AG93" s="332"/>
      <c r="AH93" s="332"/>
      <c r="AI93" s="332"/>
      <c r="AJ93" s="332"/>
      <c r="AK93" s="332"/>
      <c r="AL93" s="332"/>
      <c r="AM93" s="332"/>
    </row>
    <row r="94" spans="1:39">
      <c r="A94" s="332"/>
      <c r="B94" s="332"/>
      <c r="C94" s="332"/>
      <c r="D94" s="332"/>
      <c r="E94" s="332"/>
      <c r="F94" s="332"/>
      <c r="G94" s="332"/>
      <c r="H94" s="332"/>
      <c r="I94" s="332"/>
      <c r="J94" s="332"/>
      <c r="K94" s="332"/>
      <c r="L94" s="332"/>
      <c r="M94" s="332"/>
      <c r="N94" s="332"/>
      <c r="O94" s="332"/>
      <c r="P94" s="332"/>
      <c r="Q94" s="332"/>
      <c r="R94" s="332"/>
      <c r="S94" s="332"/>
      <c r="T94" s="332"/>
      <c r="U94" s="332"/>
      <c r="V94" s="332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  <c r="AG94" s="332"/>
      <c r="AH94" s="332"/>
      <c r="AI94" s="332"/>
      <c r="AJ94" s="332"/>
      <c r="AK94" s="332"/>
      <c r="AL94" s="332"/>
      <c r="AM94" s="332"/>
    </row>
    <row r="95" spans="1:39">
      <c r="A95" s="332"/>
      <c r="B95" s="332"/>
      <c r="C95" s="332"/>
      <c r="D95" s="332"/>
      <c r="E95" s="332"/>
      <c r="F95" s="332"/>
      <c r="G95" s="332"/>
      <c r="H95" s="332"/>
      <c r="I95" s="332"/>
      <c r="J95" s="332"/>
      <c r="K95" s="332"/>
      <c r="L95" s="332"/>
      <c r="M95" s="332"/>
      <c r="N95" s="332"/>
      <c r="O95" s="332"/>
      <c r="P95" s="332"/>
      <c r="Q95" s="332"/>
      <c r="R95" s="332"/>
      <c r="S95" s="332"/>
      <c r="T95" s="332"/>
      <c r="U95" s="332"/>
      <c r="V95" s="332"/>
      <c r="W95" s="332"/>
      <c r="X95" s="332"/>
      <c r="Y95" s="332"/>
      <c r="Z95" s="332"/>
      <c r="AA95" s="332"/>
      <c r="AB95" s="332"/>
      <c r="AC95" s="332"/>
      <c r="AD95" s="332"/>
      <c r="AE95" s="332"/>
      <c r="AF95" s="332"/>
      <c r="AG95" s="332"/>
      <c r="AH95" s="332"/>
      <c r="AI95" s="332"/>
      <c r="AJ95" s="332"/>
      <c r="AK95" s="332"/>
      <c r="AL95" s="332"/>
      <c r="AM95" s="332"/>
    </row>
    <row r="96" spans="1:39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K96" s="332"/>
      <c r="L96" s="332"/>
      <c r="M96" s="332"/>
      <c r="N96" s="332"/>
      <c r="O96" s="332"/>
      <c r="P96" s="332"/>
      <c r="Q96" s="332"/>
      <c r="R96" s="332"/>
      <c r="S96" s="332"/>
      <c r="T96" s="332"/>
      <c r="U96" s="332"/>
      <c r="V96" s="332"/>
      <c r="W96" s="332"/>
      <c r="X96" s="332"/>
      <c r="Y96" s="332"/>
      <c r="Z96" s="332"/>
      <c r="AA96" s="332"/>
      <c r="AB96" s="332"/>
      <c r="AC96" s="332"/>
      <c r="AD96" s="332"/>
      <c r="AE96" s="332"/>
      <c r="AF96" s="332"/>
      <c r="AG96" s="332"/>
      <c r="AH96" s="332"/>
      <c r="AI96" s="332"/>
      <c r="AJ96" s="332"/>
      <c r="AK96" s="332"/>
      <c r="AL96" s="332"/>
      <c r="AM96" s="332"/>
    </row>
    <row r="97" spans="1:39">
      <c r="A97" s="332"/>
      <c r="B97" s="332"/>
      <c r="C97" s="332"/>
      <c r="D97" s="332"/>
      <c r="E97" s="332"/>
      <c r="F97" s="332"/>
      <c r="G97" s="332"/>
      <c r="H97" s="332"/>
      <c r="I97" s="332"/>
      <c r="J97" s="332"/>
      <c r="K97" s="332"/>
      <c r="L97" s="332"/>
      <c r="M97" s="332"/>
      <c r="N97" s="332"/>
      <c r="O97" s="332"/>
      <c r="P97" s="332"/>
      <c r="Q97" s="332"/>
      <c r="R97" s="332"/>
      <c r="S97" s="332"/>
      <c r="T97" s="332"/>
      <c r="U97" s="332"/>
      <c r="V97" s="332"/>
      <c r="W97" s="332"/>
      <c r="X97" s="332"/>
      <c r="Y97" s="332"/>
      <c r="Z97" s="332"/>
      <c r="AA97" s="332"/>
      <c r="AB97" s="332"/>
      <c r="AC97" s="332"/>
      <c r="AD97" s="332"/>
      <c r="AE97" s="332"/>
      <c r="AF97" s="332"/>
      <c r="AG97" s="332"/>
      <c r="AH97" s="332"/>
      <c r="AI97" s="332"/>
      <c r="AJ97" s="332"/>
      <c r="AK97" s="332"/>
      <c r="AL97" s="332"/>
      <c r="AM97" s="332"/>
    </row>
    <row r="98" spans="1:39">
      <c r="A98" s="332"/>
      <c r="B98" s="332"/>
      <c r="C98" s="332"/>
      <c r="D98" s="332"/>
      <c r="E98" s="332"/>
      <c r="F98" s="332"/>
      <c r="G98" s="332"/>
      <c r="H98" s="332"/>
      <c r="I98" s="332"/>
      <c r="J98" s="332"/>
      <c r="K98" s="332"/>
      <c r="L98" s="332"/>
      <c r="M98" s="332"/>
      <c r="N98" s="332"/>
      <c r="O98" s="332"/>
      <c r="P98" s="332"/>
      <c r="Q98" s="332"/>
      <c r="R98" s="332"/>
      <c r="S98" s="332"/>
      <c r="T98" s="332"/>
      <c r="U98" s="332"/>
      <c r="V98" s="332"/>
      <c r="W98" s="332"/>
      <c r="X98" s="332"/>
      <c r="Y98" s="332"/>
      <c r="Z98" s="332"/>
      <c r="AA98" s="332"/>
      <c r="AB98" s="332"/>
      <c r="AC98" s="332"/>
      <c r="AD98" s="332"/>
      <c r="AE98" s="332"/>
      <c r="AF98" s="332"/>
      <c r="AG98" s="332"/>
      <c r="AH98" s="332"/>
      <c r="AI98" s="332"/>
      <c r="AJ98" s="332"/>
      <c r="AK98" s="332"/>
      <c r="AL98" s="332"/>
      <c r="AM98" s="332"/>
    </row>
    <row r="99" spans="1:39">
      <c r="A99" s="332"/>
      <c r="B99" s="332"/>
      <c r="C99" s="332"/>
      <c r="D99" s="332"/>
      <c r="E99" s="332"/>
      <c r="F99" s="332"/>
      <c r="G99" s="332"/>
      <c r="H99" s="332"/>
      <c r="I99" s="332"/>
      <c r="J99" s="332"/>
      <c r="K99" s="332"/>
      <c r="L99" s="332"/>
      <c r="M99" s="332"/>
      <c r="N99" s="332"/>
      <c r="O99" s="332"/>
      <c r="P99" s="332"/>
      <c r="Q99" s="332"/>
      <c r="R99" s="332"/>
      <c r="S99" s="332"/>
      <c r="T99" s="332"/>
      <c r="U99" s="332"/>
      <c r="V99" s="332"/>
      <c r="W99" s="332"/>
      <c r="X99" s="332"/>
      <c r="Y99" s="332"/>
      <c r="Z99" s="332"/>
      <c r="AA99" s="332"/>
      <c r="AB99" s="332"/>
      <c r="AC99" s="332"/>
      <c r="AD99" s="332"/>
      <c r="AE99" s="332"/>
      <c r="AF99" s="332"/>
      <c r="AG99" s="332"/>
      <c r="AH99" s="332"/>
      <c r="AI99" s="332"/>
      <c r="AJ99" s="332"/>
      <c r="AK99" s="332"/>
      <c r="AL99" s="332"/>
      <c r="AM99" s="332"/>
    </row>
    <row r="100" spans="1:39">
      <c r="A100" s="332"/>
      <c r="B100" s="332"/>
      <c r="C100" s="332"/>
      <c r="D100" s="332"/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332"/>
      <c r="Y100" s="332"/>
      <c r="Z100" s="332"/>
      <c r="AA100" s="332"/>
      <c r="AB100" s="332"/>
      <c r="AC100" s="332"/>
      <c r="AD100" s="332"/>
      <c r="AE100" s="332"/>
      <c r="AF100" s="332"/>
      <c r="AG100" s="332"/>
      <c r="AH100" s="332"/>
      <c r="AI100" s="332"/>
      <c r="AJ100" s="332"/>
      <c r="AK100" s="332"/>
      <c r="AL100" s="332"/>
      <c r="AM100" s="332"/>
    </row>
    <row r="101" spans="1:39">
      <c r="A101" s="332"/>
      <c r="B101" s="332"/>
      <c r="C101" s="332"/>
      <c r="D101" s="332"/>
      <c r="E101" s="332"/>
      <c r="F101" s="332"/>
      <c r="G101" s="332"/>
      <c r="H101" s="332"/>
      <c r="I101" s="332"/>
      <c r="J101" s="332"/>
      <c r="K101" s="332"/>
      <c r="L101" s="332"/>
      <c r="M101" s="332"/>
      <c r="N101" s="332"/>
      <c r="O101" s="332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2"/>
      <c r="AB101" s="332"/>
      <c r="AC101" s="332"/>
      <c r="AD101" s="332"/>
      <c r="AE101" s="332"/>
      <c r="AF101" s="332"/>
      <c r="AG101" s="332"/>
      <c r="AH101" s="332"/>
      <c r="AI101" s="332"/>
      <c r="AJ101" s="332"/>
      <c r="AK101" s="332"/>
      <c r="AL101" s="332"/>
      <c r="AM101" s="332"/>
    </row>
    <row r="102" spans="1:39">
      <c r="A102" s="332"/>
      <c r="B102" s="332"/>
      <c r="C102" s="332"/>
      <c r="D102" s="332"/>
      <c r="E102" s="332"/>
      <c r="F102" s="332"/>
      <c r="G102" s="332"/>
      <c r="H102" s="332"/>
      <c r="I102" s="332"/>
      <c r="J102" s="332"/>
      <c r="K102" s="332"/>
      <c r="L102" s="332"/>
      <c r="M102" s="332"/>
      <c r="N102" s="332"/>
      <c r="O102" s="332"/>
      <c r="P102" s="332"/>
      <c r="Q102" s="332"/>
      <c r="R102" s="332"/>
      <c r="S102" s="332"/>
      <c r="T102" s="332"/>
      <c r="U102" s="332"/>
      <c r="V102" s="332"/>
      <c r="W102" s="332"/>
      <c r="X102" s="332"/>
      <c r="Y102" s="332"/>
      <c r="Z102" s="332"/>
      <c r="AA102" s="332"/>
      <c r="AB102" s="332"/>
      <c r="AC102" s="332"/>
      <c r="AD102" s="332"/>
      <c r="AE102" s="332"/>
      <c r="AF102" s="332"/>
      <c r="AG102" s="332"/>
      <c r="AH102" s="332"/>
      <c r="AI102" s="332"/>
      <c r="AJ102" s="332"/>
      <c r="AK102" s="332"/>
      <c r="AL102" s="332"/>
      <c r="AM102" s="332"/>
    </row>
    <row r="103" spans="1:39">
      <c r="A103" s="332"/>
      <c r="B103" s="332"/>
      <c r="C103" s="332"/>
      <c r="D103" s="332"/>
      <c r="E103" s="332"/>
      <c r="F103" s="332"/>
      <c r="G103" s="332"/>
      <c r="H103" s="332"/>
      <c r="I103" s="332"/>
      <c r="J103" s="332"/>
      <c r="K103" s="332"/>
      <c r="L103" s="332"/>
      <c r="M103" s="332"/>
      <c r="N103" s="332"/>
      <c r="O103" s="332"/>
      <c r="P103" s="332"/>
      <c r="Q103" s="332"/>
      <c r="R103" s="332"/>
      <c r="S103" s="332"/>
      <c r="T103" s="332"/>
      <c r="U103" s="332"/>
      <c r="V103" s="332"/>
      <c r="W103" s="332"/>
      <c r="X103" s="332"/>
      <c r="Y103" s="332"/>
      <c r="Z103" s="332"/>
      <c r="AA103" s="332"/>
      <c r="AB103" s="332"/>
      <c r="AC103" s="332"/>
      <c r="AD103" s="332"/>
      <c r="AE103" s="332"/>
      <c r="AF103" s="332"/>
      <c r="AG103" s="332"/>
      <c r="AH103" s="332"/>
      <c r="AI103" s="332"/>
      <c r="AJ103" s="332"/>
      <c r="AK103" s="332"/>
      <c r="AL103" s="332"/>
      <c r="AM103" s="332"/>
    </row>
    <row r="104" spans="1:39">
      <c r="A104" s="332"/>
      <c r="B104" s="332"/>
      <c r="C104" s="332"/>
      <c r="D104" s="332"/>
      <c r="E104" s="332"/>
      <c r="F104" s="332"/>
      <c r="G104" s="332"/>
      <c r="H104" s="332"/>
      <c r="I104" s="332"/>
      <c r="J104" s="332"/>
      <c r="K104" s="332"/>
      <c r="L104" s="332"/>
      <c r="M104" s="332"/>
      <c r="N104" s="332"/>
      <c r="O104" s="332"/>
      <c r="P104" s="332"/>
      <c r="Q104" s="332"/>
      <c r="R104" s="332"/>
      <c r="S104" s="332"/>
      <c r="T104" s="332"/>
      <c r="U104" s="332"/>
      <c r="V104" s="332"/>
      <c r="W104" s="332"/>
      <c r="X104" s="332"/>
      <c r="Y104" s="332"/>
      <c r="Z104" s="332"/>
      <c r="AA104" s="332"/>
      <c r="AB104" s="332"/>
      <c r="AC104" s="332"/>
      <c r="AD104" s="332"/>
      <c r="AE104" s="332"/>
      <c r="AF104" s="332"/>
      <c r="AG104" s="332"/>
      <c r="AH104" s="332"/>
      <c r="AI104" s="332"/>
      <c r="AJ104" s="332"/>
      <c r="AK104" s="332"/>
      <c r="AL104" s="332"/>
      <c r="AM104" s="332"/>
    </row>
    <row r="105" spans="1:39">
      <c r="A105" s="332"/>
      <c r="B105" s="332"/>
      <c r="C105" s="332"/>
      <c r="D105" s="332"/>
      <c r="E105" s="332"/>
      <c r="F105" s="332"/>
      <c r="G105" s="332"/>
      <c r="H105" s="332"/>
      <c r="I105" s="332"/>
      <c r="J105" s="332"/>
      <c r="K105" s="332"/>
      <c r="L105" s="332"/>
      <c r="M105" s="332"/>
      <c r="N105" s="332"/>
      <c r="O105" s="332"/>
      <c r="P105" s="332"/>
      <c r="Q105" s="332"/>
      <c r="R105" s="332"/>
      <c r="S105" s="332"/>
      <c r="T105" s="332"/>
      <c r="U105" s="332"/>
      <c r="V105" s="332"/>
      <c r="W105" s="332"/>
      <c r="X105" s="332"/>
      <c r="Y105" s="332"/>
      <c r="Z105" s="332"/>
      <c r="AA105" s="332"/>
      <c r="AB105" s="332"/>
      <c r="AC105" s="332"/>
      <c r="AD105" s="332"/>
      <c r="AE105" s="332"/>
      <c r="AF105" s="332"/>
      <c r="AG105" s="332"/>
      <c r="AH105" s="332"/>
      <c r="AI105" s="332"/>
      <c r="AJ105" s="332"/>
      <c r="AK105" s="332"/>
      <c r="AL105" s="332"/>
      <c r="AM105" s="332"/>
    </row>
    <row r="106" spans="1:39">
      <c r="A106" s="332"/>
      <c r="B106" s="332"/>
      <c r="C106" s="332"/>
      <c r="D106" s="332"/>
      <c r="E106" s="332"/>
      <c r="F106" s="332"/>
      <c r="G106" s="332"/>
      <c r="H106" s="332"/>
      <c r="I106" s="332"/>
      <c r="J106" s="332"/>
      <c r="K106" s="332"/>
      <c r="L106" s="332"/>
      <c r="M106" s="332"/>
      <c r="N106" s="332"/>
      <c r="O106" s="332"/>
      <c r="P106" s="332"/>
      <c r="Q106" s="332"/>
      <c r="R106" s="332"/>
      <c r="S106" s="332"/>
      <c r="T106" s="332"/>
      <c r="U106" s="332"/>
      <c r="V106" s="332"/>
      <c r="W106" s="332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  <c r="AL106" s="332"/>
      <c r="AM106" s="332"/>
    </row>
    <row r="107" spans="1:39">
      <c r="A107" s="332"/>
      <c r="B107" s="332"/>
      <c r="C107" s="332"/>
      <c r="D107" s="332"/>
      <c r="E107" s="332"/>
      <c r="F107" s="332"/>
      <c r="G107" s="332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2"/>
      <c r="S107" s="332"/>
      <c r="T107" s="332"/>
      <c r="U107" s="332"/>
      <c r="V107" s="332"/>
      <c r="W107" s="332"/>
      <c r="X107" s="332"/>
      <c r="Y107" s="332"/>
      <c r="Z107" s="332"/>
      <c r="AA107" s="332"/>
      <c r="AB107" s="332"/>
      <c r="AC107" s="332"/>
      <c r="AD107" s="332"/>
      <c r="AE107" s="332"/>
      <c r="AF107" s="332"/>
      <c r="AG107" s="332"/>
      <c r="AH107" s="332"/>
      <c r="AI107" s="332"/>
      <c r="AJ107" s="332"/>
      <c r="AK107" s="332"/>
      <c r="AL107" s="332"/>
      <c r="AM107" s="332"/>
    </row>
  </sheetData>
  <protectedRanges>
    <protectedRange sqref="L5:L56" name="Diapazons4_1"/>
    <protectedRange sqref="P5:AK56" name="Diapazons2_1"/>
    <protectedRange sqref="A1 A3 K57:K58 A5:D56 A57 B58 K5:L56 G5:G56" name="Diapazons1_1"/>
    <protectedRange sqref="Q3 C60 Q60 J5:J56" name="Diapazons3_2"/>
  </protectedRanges>
  <mergeCells count="26">
    <mergeCell ref="A3:B3"/>
    <mergeCell ref="A1:AG2"/>
    <mergeCell ref="AO1:AP1"/>
    <mergeCell ref="AR1:AT1"/>
    <mergeCell ref="AV1:AW1"/>
    <mergeCell ref="D3:G3"/>
    <mergeCell ref="M3:P3"/>
    <mergeCell ref="Q3:AK3"/>
    <mergeCell ref="AO3:AY3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60:B60"/>
    <mergeCell ref="C60:K60"/>
    <mergeCell ref="L60:P60"/>
    <mergeCell ref="Q60:AD60"/>
    <mergeCell ref="E61:F61"/>
  </mergeCells>
  <conditionalFormatting sqref="B5:B58">
    <cfRule type="expression" dxfId="4747" priority="30" stopIfTrue="1">
      <formula>I5=1</formula>
    </cfRule>
    <cfRule type="expression" dxfId="4746" priority="31" stopIfTrue="1">
      <formula>I5=2</formula>
    </cfRule>
    <cfRule type="expression" dxfId="4745" priority="32" stopIfTrue="1">
      <formula>I5=3</formula>
    </cfRule>
  </conditionalFormatting>
  <conditionalFormatting sqref="BK7:BK58">
    <cfRule type="expression" dxfId="4744" priority="29" stopIfTrue="1">
      <formula>A7="X"</formula>
    </cfRule>
  </conditionalFormatting>
  <conditionalFormatting sqref="BL7:BL58">
    <cfRule type="expression" dxfId="4743" priority="28" stopIfTrue="1">
      <formula>A7="X"</formula>
    </cfRule>
  </conditionalFormatting>
  <conditionalFormatting sqref="BM7:BM58">
    <cfRule type="expression" dxfId="4742" priority="27" stopIfTrue="1">
      <formula>A7="X"</formula>
    </cfRule>
  </conditionalFormatting>
  <conditionalFormatting sqref="BN7:BN58">
    <cfRule type="expression" dxfId="4741" priority="26" stopIfTrue="1">
      <formula>A7="X"</formula>
    </cfRule>
  </conditionalFormatting>
  <conditionalFormatting sqref="H5:H58">
    <cfRule type="expression" dxfId="4740" priority="24" stopIfTrue="1">
      <formula>H5&gt;150</formula>
    </cfRule>
    <cfRule type="expression" dxfId="4739" priority="25" stopIfTrue="1">
      <formula>H5&lt;-150</formula>
    </cfRule>
  </conditionalFormatting>
  <conditionalFormatting sqref="O5:O58">
    <cfRule type="expression" dxfId="4738" priority="23" stopIfTrue="1">
      <formula>O5=999</formula>
    </cfRule>
  </conditionalFormatting>
  <conditionalFormatting sqref="Q5:Q58 S5:S58 U5:U58">
    <cfRule type="expression" dxfId="4737" priority="22" stopIfTrue="1">
      <formula>Q5=999</formula>
    </cfRule>
  </conditionalFormatting>
  <conditionalFormatting sqref="W5:W58 Y5:Y58 AA5:AA58 AC5:AC58 AE5:AE58 AG5:AG58 AI5:AI58">
    <cfRule type="expression" dxfId="4736" priority="21" stopIfTrue="1">
      <formula>W5=999</formula>
    </cfRule>
  </conditionalFormatting>
  <conditionalFormatting sqref="P3:AJ3">
    <cfRule type="expression" dxfId="4735" priority="20" stopIfTrue="1">
      <formula>$P$3=""</formula>
    </cfRule>
  </conditionalFormatting>
  <conditionalFormatting sqref="I5">
    <cfRule type="expression" dxfId="4734" priority="19" stopIfTrue="1">
      <formula>$I5=""</formula>
    </cfRule>
  </conditionalFormatting>
  <conditionalFormatting sqref="I6:I58">
    <cfRule type="expression" dxfId="4733" priority="18" stopIfTrue="1">
      <formula>$I6=0</formula>
    </cfRule>
  </conditionalFormatting>
  <conditionalFormatting sqref="J5">
    <cfRule type="expression" dxfId="4732" priority="17" stopIfTrue="1">
      <formula>$J5=""</formula>
    </cfRule>
  </conditionalFormatting>
  <conditionalFormatting sqref="C60:K60">
    <cfRule type="expression" dxfId="4731" priority="16" stopIfTrue="1">
      <formula>$C$60=0</formula>
    </cfRule>
  </conditionalFormatting>
  <conditionalFormatting sqref="Q60:AD60">
    <cfRule type="expression" dxfId="4730" priority="15" stopIfTrue="1">
      <formula>$Q$60=0</formula>
    </cfRule>
  </conditionalFormatting>
  <conditionalFormatting sqref="B5:B56">
    <cfRule type="expression" dxfId="4729" priority="12" stopIfTrue="1">
      <formula>J5=1</formula>
    </cfRule>
    <cfRule type="expression" dxfId="4728" priority="13" stopIfTrue="1">
      <formula>J5=2</formula>
    </cfRule>
    <cfRule type="expression" dxfId="4727" priority="14" stopIfTrue="1">
      <formula>J5=3</formula>
    </cfRule>
  </conditionalFormatting>
  <conditionalFormatting sqref="BL7:BL56">
    <cfRule type="expression" dxfId="4726" priority="11" stopIfTrue="1">
      <formula>A7="X"</formula>
    </cfRule>
  </conditionalFormatting>
  <conditionalFormatting sqref="BM7:BM56">
    <cfRule type="expression" dxfId="4725" priority="10" stopIfTrue="1">
      <formula>A7="X"</formula>
    </cfRule>
  </conditionalFormatting>
  <conditionalFormatting sqref="BN7:BN56">
    <cfRule type="expression" dxfId="4724" priority="9" stopIfTrue="1">
      <formula>A7="X"</formula>
    </cfRule>
  </conditionalFormatting>
  <conditionalFormatting sqref="BO7:BO56">
    <cfRule type="expression" dxfId="4723" priority="8" stopIfTrue="1">
      <formula>A7="X"</formula>
    </cfRule>
  </conditionalFormatting>
  <conditionalFormatting sqref="I5:I56">
    <cfRule type="expression" dxfId="4722" priority="6" stopIfTrue="1">
      <formula>I5&gt;150</formula>
    </cfRule>
    <cfRule type="expression" dxfId="4721" priority="7" stopIfTrue="1">
      <formula>I5&lt;-150</formula>
    </cfRule>
  </conditionalFormatting>
  <conditionalFormatting sqref="P5:P56">
    <cfRule type="expression" dxfId="4720" priority="5" stopIfTrue="1">
      <formula>P5=999</formula>
    </cfRule>
  </conditionalFormatting>
  <conditionalFormatting sqref="R5:R56 T5:T56 V5:V56">
    <cfRule type="expression" dxfId="4719" priority="4" stopIfTrue="1">
      <formula>R5=999</formula>
    </cfRule>
  </conditionalFormatting>
  <conditionalFormatting sqref="X5:X56 Z5:Z56 AB5:AB56 AD5:AD56 AF5:AF56 AH5:AH56 AJ5:AJ56">
    <cfRule type="expression" dxfId="4718" priority="3" stopIfTrue="1">
      <formula>X5=999</formula>
    </cfRule>
  </conditionalFormatting>
  <conditionalFormatting sqref="Q3:AK3">
    <cfRule type="expression" dxfId="4717" priority="2" stopIfTrue="1">
      <formula>$Q$3=""</formula>
    </cfRule>
  </conditionalFormatting>
  <conditionalFormatting sqref="J6:J56">
    <cfRule type="expression" dxfId="4716" priority="1" stopIfTrue="1">
      <formula>$J6=0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J109"/>
  <sheetViews>
    <sheetView workbookViewId="0">
      <selection sqref="A1:AF1"/>
    </sheetView>
  </sheetViews>
  <sheetFormatPr defaultColWidth="9.109375" defaultRowHeight="13.2"/>
  <cols>
    <col min="1" max="1" width="3.44140625" style="12" customWidth="1"/>
    <col min="2" max="2" width="24.44140625" style="89" customWidth="1"/>
    <col min="3" max="3" width="11.5546875" style="89" customWidth="1"/>
    <col min="4" max="4" width="4.88671875" style="89" bestFit="1" customWidth="1"/>
    <col min="5" max="5" width="4.33203125" style="472" customWidth="1"/>
    <col min="6" max="6" width="5.109375" style="472" customWidth="1"/>
    <col min="7" max="7" width="5.33203125" style="472" customWidth="1"/>
    <col min="8" max="10" width="4.109375" style="472" customWidth="1"/>
    <col min="11" max="11" width="5" style="472" customWidth="1"/>
    <col min="12" max="12" width="4.109375" style="472" customWidth="1"/>
    <col min="13" max="13" width="2.33203125" style="12" customWidth="1"/>
    <col min="14" max="14" width="2.6640625" style="12" customWidth="1"/>
    <col min="15" max="15" width="2.33203125" style="12" customWidth="1"/>
    <col min="16" max="16" width="2.6640625" style="12" customWidth="1"/>
    <col min="17" max="17" width="2.33203125" style="12" customWidth="1"/>
    <col min="18" max="18" width="2.6640625" style="12" customWidth="1"/>
    <col min="19" max="19" width="2.33203125" style="12" customWidth="1"/>
    <col min="20" max="20" width="2.6640625" style="12" customWidth="1"/>
    <col min="21" max="21" width="2.33203125" style="12" customWidth="1"/>
    <col min="22" max="22" width="2.6640625" style="12" customWidth="1"/>
    <col min="23" max="23" width="2.33203125" style="12" customWidth="1"/>
    <col min="24" max="24" width="2.6640625" style="12" customWidth="1"/>
    <col min="25" max="25" width="2.33203125" style="12" customWidth="1"/>
    <col min="26" max="26" width="2.6640625" style="12" customWidth="1"/>
    <col min="27" max="27" width="2.33203125" style="12" customWidth="1"/>
    <col min="28" max="28" width="2.6640625" style="12" customWidth="1"/>
    <col min="29" max="29" width="2.33203125" style="12" customWidth="1"/>
    <col min="30" max="30" width="2.6640625" style="12" customWidth="1"/>
    <col min="31" max="31" width="2.33203125" style="12" customWidth="1"/>
    <col min="32" max="34" width="2.6640625" style="12" customWidth="1"/>
    <col min="35" max="35" width="3" style="12" bestFit="1" customWidth="1"/>
    <col min="36" max="36" width="4.33203125" style="12" customWidth="1"/>
    <col min="37" max="37" width="4.5546875" style="12" customWidth="1"/>
    <col min="38" max="38" width="4.33203125" style="12" customWidth="1"/>
    <col min="39" max="46" width="4.5546875" style="12" customWidth="1"/>
    <col min="47" max="48" width="3.88671875" style="12" customWidth="1"/>
    <col min="49" max="58" width="3.6640625" style="12" customWidth="1"/>
    <col min="59" max="62" width="4.6640625" style="12" customWidth="1"/>
    <col min="63" max="16384" width="9.109375" style="12"/>
  </cols>
  <sheetData>
    <row r="1" spans="1:62" ht="15" customHeight="1">
      <c r="A1" s="645" t="s">
        <v>267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326"/>
      <c r="AH1" s="326"/>
    </row>
    <row r="2" spans="1:62" ht="15.75" customHeight="1">
      <c r="A2" s="473"/>
      <c r="B2" s="473"/>
      <c r="C2" s="473"/>
      <c r="D2" s="645" t="s">
        <v>56</v>
      </c>
      <c r="E2" s="645"/>
      <c r="F2" s="645"/>
      <c r="G2" s="645"/>
      <c r="H2" s="645"/>
      <c r="I2" s="645"/>
      <c r="J2" s="645"/>
      <c r="K2" s="645"/>
      <c r="L2" s="645"/>
      <c r="M2" s="473"/>
      <c r="N2" s="473"/>
      <c r="O2" s="473"/>
      <c r="P2" s="473"/>
      <c r="Q2" s="473"/>
      <c r="R2" s="473"/>
      <c r="S2" s="473"/>
      <c r="T2" s="473"/>
      <c r="U2" s="646" t="s">
        <v>57</v>
      </c>
      <c r="V2" s="646"/>
      <c r="W2" s="646"/>
      <c r="X2" s="646"/>
      <c r="Y2" s="646"/>
      <c r="Z2" s="646"/>
      <c r="AA2" s="646"/>
      <c r="AB2" s="646"/>
      <c r="AC2" s="646"/>
      <c r="AD2" s="646"/>
      <c r="AE2" s="473"/>
      <c r="AF2" s="473"/>
      <c r="AG2" s="473"/>
      <c r="AH2" s="473"/>
    </row>
    <row r="3" spans="1:62" ht="15" customHeight="1">
      <c r="A3"/>
      <c r="B3" s="11" t="s">
        <v>331</v>
      </c>
      <c r="C3"/>
      <c r="D3"/>
      <c r="E3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8" t="s">
        <v>58</v>
      </c>
      <c r="Y3" s="648"/>
      <c r="Z3" s="648"/>
      <c r="AA3" s="648"/>
      <c r="AB3" s="648"/>
      <c r="AC3" s="648"/>
      <c r="AD3" s="648"/>
      <c r="AE3" s="648"/>
      <c r="AF3" s="648"/>
      <c r="AG3" s="648"/>
      <c r="AH3" s="648"/>
      <c r="AM3" s="13" t="s">
        <v>59</v>
      </c>
      <c r="AN3" s="13"/>
      <c r="AO3" s="13"/>
      <c r="AP3" s="13"/>
      <c r="AY3" s="644" t="s">
        <v>60</v>
      </c>
      <c r="AZ3" s="644"/>
      <c r="BA3" s="644"/>
      <c r="BB3" s="644"/>
      <c r="BC3" s="644"/>
      <c r="BD3" s="644"/>
      <c r="BE3" s="644"/>
      <c r="BF3" s="472"/>
    </row>
    <row r="4" spans="1:62" ht="12.75" customHeight="1">
      <c r="A4" s="14" t="s">
        <v>8</v>
      </c>
      <c r="B4" s="14" t="s">
        <v>61</v>
      </c>
      <c r="C4" s="14" t="s">
        <v>62</v>
      </c>
      <c r="D4" s="15" t="s">
        <v>63</v>
      </c>
      <c r="E4" s="14" t="s">
        <v>64</v>
      </c>
      <c r="F4" s="14" t="s">
        <v>65</v>
      </c>
      <c r="G4" s="14" t="s">
        <v>66</v>
      </c>
      <c r="H4" s="14" t="s">
        <v>67</v>
      </c>
      <c r="I4" s="14" t="s">
        <v>68</v>
      </c>
      <c r="J4" s="14" t="s">
        <v>69</v>
      </c>
      <c r="K4" s="14" t="s">
        <v>70</v>
      </c>
      <c r="L4" s="14" t="s">
        <v>71</v>
      </c>
      <c r="M4" s="639">
        <v>1</v>
      </c>
      <c r="N4" s="639"/>
      <c r="O4" s="639">
        <v>2</v>
      </c>
      <c r="P4" s="639"/>
      <c r="Q4" s="639">
        <v>3</v>
      </c>
      <c r="R4" s="639"/>
      <c r="S4" s="639">
        <v>4</v>
      </c>
      <c r="T4" s="639"/>
      <c r="U4" s="639">
        <v>5</v>
      </c>
      <c r="V4" s="639"/>
      <c r="W4" s="639">
        <v>6</v>
      </c>
      <c r="X4" s="639"/>
      <c r="Y4" s="639">
        <v>7</v>
      </c>
      <c r="Z4" s="639"/>
      <c r="AA4" s="639">
        <v>8</v>
      </c>
      <c r="AB4" s="639"/>
      <c r="AC4" s="639">
        <v>9</v>
      </c>
      <c r="AD4" s="639"/>
      <c r="AE4" s="640">
        <v>10</v>
      </c>
      <c r="AF4" s="641"/>
      <c r="AG4" s="649">
        <v>11</v>
      </c>
      <c r="AH4" s="650"/>
      <c r="AJ4" s="472">
        <v>1</v>
      </c>
      <c r="AK4" s="472">
        <v>2</v>
      </c>
      <c r="AL4" s="472">
        <v>3</v>
      </c>
      <c r="AM4" s="472">
        <v>4</v>
      </c>
      <c r="AN4" s="472">
        <v>5</v>
      </c>
      <c r="AO4" s="472">
        <v>6</v>
      </c>
      <c r="AP4" s="472">
        <v>7</v>
      </c>
      <c r="AQ4" s="472">
        <v>8</v>
      </c>
      <c r="AR4" s="472">
        <v>9</v>
      </c>
      <c r="AS4" s="472">
        <v>10</v>
      </c>
      <c r="AT4" s="472">
        <v>11</v>
      </c>
      <c r="AV4" s="472">
        <v>1</v>
      </c>
      <c r="AW4" s="472">
        <v>2</v>
      </c>
      <c r="AX4" s="472">
        <v>3</v>
      </c>
      <c r="AY4" s="472">
        <v>4</v>
      </c>
      <c r="AZ4" s="472">
        <v>5</v>
      </c>
      <c r="BA4" s="472">
        <v>6</v>
      </c>
      <c r="BB4" s="472">
        <v>7</v>
      </c>
      <c r="BC4" s="472">
        <v>8</v>
      </c>
      <c r="BD4" s="472">
        <v>9</v>
      </c>
      <c r="BE4" s="472">
        <v>10</v>
      </c>
      <c r="BF4" s="472">
        <v>11</v>
      </c>
      <c r="BG4" s="12" t="s">
        <v>72</v>
      </c>
      <c r="BH4" s="12" t="s">
        <v>73</v>
      </c>
      <c r="BI4" s="12" t="s">
        <v>74</v>
      </c>
      <c r="BJ4" s="12" t="s">
        <v>75</v>
      </c>
    </row>
    <row r="5" spans="1:62" ht="14.25" customHeight="1">
      <c r="A5" s="16">
        <v>1</v>
      </c>
      <c r="B5" s="17" t="s">
        <v>332</v>
      </c>
      <c r="C5" s="18" t="s">
        <v>86</v>
      </c>
      <c r="D5" s="19">
        <f t="shared" ref="D5:D67" si="0">F5+E5</f>
        <v>1371.2</v>
      </c>
      <c r="E5" s="34">
        <f t="shared" ref="E5:E30" si="1">(I5-J5*2*(G5/10+50)%)*10</f>
        <v>12.199999999999971</v>
      </c>
      <c r="F5" s="20">
        <v>1359</v>
      </c>
      <c r="G5" s="526">
        <f t="shared" ref="G5:G68" si="2">F5-K5</f>
        <v>80.909090909090992</v>
      </c>
      <c r="H5" s="21">
        <v>11</v>
      </c>
      <c r="I5" s="22">
        <f t="shared" ref="I5:I68" si="3">M5+O5+Q5+S5+U5+W5+Y5+AA5+AC5+AE5+AG5</f>
        <v>14</v>
      </c>
      <c r="J5" s="23">
        <f t="shared" ref="J5:J68" si="4">SUM(1+N5&lt;99,1+P5&lt;99,1+R5&lt;99,1+T5&lt;99,1+V5&lt;99,1+X5&lt;99,1+Z5&lt;99,1+AB5&lt;99,1+AD5&lt;99,1+AF5&lt;99,+AH5&lt;99)</f>
        <v>11</v>
      </c>
      <c r="K5" s="24">
        <f t="shared" ref="K5:K68" si="5">SUM(AJ5:AT5)/J5</f>
        <v>1278.090909090909</v>
      </c>
      <c r="L5" s="25">
        <f t="shared" ref="L5:L68" si="6">BG5</f>
        <v>127</v>
      </c>
      <c r="M5" s="26">
        <v>2</v>
      </c>
      <c r="N5" s="27">
        <v>37</v>
      </c>
      <c r="O5" s="26">
        <v>0</v>
      </c>
      <c r="P5" s="27">
        <v>24</v>
      </c>
      <c r="Q5" s="26">
        <v>1</v>
      </c>
      <c r="R5" s="27">
        <v>41</v>
      </c>
      <c r="S5" s="26">
        <v>2</v>
      </c>
      <c r="T5" s="27">
        <v>42</v>
      </c>
      <c r="U5" s="26">
        <v>0</v>
      </c>
      <c r="V5" s="28">
        <v>19</v>
      </c>
      <c r="W5" s="26">
        <v>2</v>
      </c>
      <c r="X5" s="27">
        <v>50</v>
      </c>
      <c r="Y5" s="26">
        <v>2</v>
      </c>
      <c r="Z5" s="27">
        <v>25</v>
      </c>
      <c r="AA5" s="26">
        <v>0</v>
      </c>
      <c r="AB5" s="27">
        <v>29</v>
      </c>
      <c r="AC5" s="26">
        <v>2</v>
      </c>
      <c r="AD5" s="27">
        <v>43</v>
      </c>
      <c r="AE5" s="26">
        <v>2</v>
      </c>
      <c r="AF5" s="27">
        <v>11</v>
      </c>
      <c r="AG5" s="26">
        <v>1</v>
      </c>
      <c r="AH5" s="27">
        <v>46</v>
      </c>
      <c r="AI5" s="29">
        <v>1</v>
      </c>
      <c r="AJ5" s="30">
        <f t="shared" ref="AJ5:AJ68" si="7">(LOOKUP(N5,$A$5:$A$76,$F$5:$F$76))</f>
        <v>1253</v>
      </c>
      <c r="AK5" s="30">
        <f t="shared" ref="AK5:AK68" si="8">(LOOKUP(P5,$A$5:$A$76,$F$5:$F$76))</f>
        <v>1346</v>
      </c>
      <c r="AL5" s="31">
        <f t="shared" ref="AL5:AL68" si="9">(LOOKUP(R5,$A$5:$A$76,$F$5:$F$76))</f>
        <v>1230</v>
      </c>
      <c r="AM5" s="31">
        <f t="shared" ref="AM5:AM68" si="10">(LOOKUP(T5,$A$5:$A$76,$F$5:$F$76))</f>
        <v>1229</v>
      </c>
      <c r="AN5" s="31">
        <f t="shared" ref="AN5:AN68" si="11">(LOOKUP(V5,$A$5:$A$76,$F$5:$F$76))</f>
        <v>1368</v>
      </c>
      <c r="AO5" s="31">
        <f t="shared" ref="AO5:AO68" si="12">(LOOKUP(X5,$A$5:$A$76,$F$5:$F$76))</f>
        <v>1145</v>
      </c>
      <c r="AP5" s="31">
        <f t="shared" ref="AP5:AP68" si="13">(LOOKUP(Z5,$A$5:$A$76,$F$5:$F$76))</f>
        <v>1340</v>
      </c>
      <c r="AQ5" s="31">
        <f t="shared" ref="AQ5:AQ68" si="14">(LOOKUP(AB5,$A$5:$A$76,$F$5:$F$76))</f>
        <v>1320</v>
      </c>
      <c r="AR5" s="31">
        <f t="shared" ref="AR5:AR68" si="15">(LOOKUP(AD5,$A$5:$A$76,$F$5:$F$76))</f>
        <v>1213</v>
      </c>
      <c r="AS5" s="31">
        <f t="shared" ref="AS5:AS68" si="16">(LOOKUP(AF5,$A$5:$A$76,$F$5:$F$76))</f>
        <v>1414</v>
      </c>
      <c r="AT5" s="31">
        <f t="shared" ref="AT5:AT68" si="17">(LOOKUP(AH5,$A$5:$A$76,$F$5:$F$76))</f>
        <v>1201</v>
      </c>
      <c r="AV5" s="32">
        <f t="shared" ref="AV5:AV68" si="18">(LOOKUP(N5,$A$5:$A$77,$I$5:$I$77))</f>
        <v>2</v>
      </c>
      <c r="AW5" s="32">
        <f t="shared" ref="AW5:AW68" si="19">(LOOKUP(P5,$A$5:$A$77,$I$5:$I$77))</f>
        <v>14</v>
      </c>
      <c r="AX5" s="32">
        <f t="shared" ref="AX5:AX68" si="20">(LOOKUP(R5,$A$5:$A$77,$I$5:$I$77))</f>
        <v>10</v>
      </c>
      <c r="AY5" s="32">
        <f t="shared" ref="AY5:AY68" si="21">(LOOKUP(T5,$A$5:$A$77,$I$5:$I$77))</f>
        <v>12</v>
      </c>
      <c r="AZ5" s="32">
        <f t="shared" ref="AZ5:AZ68" si="22">(LOOKUP(V5,$A$5:$A$77,$I$5:$I$77))</f>
        <v>19</v>
      </c>
      <c r="BA5" s="32">
        <f t="shared" ref="BA5:BA68" si="23">(LOOKUP(X5,$A$5:$A$77,$I$5:$I$77))</f>
        <v>8</v>
      </c>
      <c r="BB5" s="32">
        <f t="shared" ref="BB5:BB68" si="24">(LOOKUP(Z5,$A$5:$A$77,$I$5:$I$77))</f>
        <v>14</v>
      </c>
      <c r="BC5" s="32">
        <f t="shared" ref="BC5:BC68" si="25">(LOOKUP(AB5,$A$5:$A$77,$I$5:$I$77))</f>
        <v>12</v>
      </c>
      <c r="BD5" s="32">
        <f t="shared" ref="BD5:BD68" si="26">(LOOKUP(AD5,$A$5:$A$77,$I$5:$I$77))</f>
        <v>11</v>
      </c>
      <c r="BE5" s="32">
        <f t="shared" ref="BE5:BE68" si="27">(LOOKUP(AF5,$A$5:$A$77,$I$5:$I$77))</f>
        <v>11</v>
      </c>
      <c r="BF5" s="32">
        <f t="shared" ref="BF5:BF68" si="28">(LOOKUP(AH5,$A$5:$A$77,$I$5:$I$77))</f>
        <v>14</v>
      </c>
      <c r="BG5" s="32">
        <f t="shared" ref="BG5:BG76" si="29">SUM(AV5:BF5)</f>
        <v>127</v>
      </c>
      <c r="BH5" s="32">
        <f t="shared" ref="BH5:BH76" si="30">BG5-BI5</f>
        <v>125</v>
      </c>
      <c r="BI5" s="32">
        <f t="shared" ref="BI5:BI76" si="31">MIN(AV5:BE5)</f>
        <v>2</v>
      </c>
      <c r="BJ5" s="32">
        <f t="shared" ref="BJ5:BJ76" si="32">MAX(AV5:BE5)</f>
        <v>19</v>
      </c>
    </row>
    <row r="6" spans="1:62" ht="14.25" customHeight="1">
      <c r="A6" s="33">
        <v>2</v>
      </c>
      <c r="B6" s="527" t="s">
        <v>77</v>
      </c>
      <c r="C6" s="18" t="s">
        <v>78</v>
      </c>
      <c r="D6" s="19">
        <f t="shared" si="0"/>
        <v>1573</v>
      </c>
      <c r="E6" s="34">
        <v>0</v>
      </c>
      <c r="F6" s="35">
        <v>1573</v>
      </c>
      <c r="G6" s="42">
        <f t="shared" si="2"/>
        <v>209.72727272727275</v>
      </c>
      <c r="H6" s="51">
        <v>4</v>
      </c>
      <c r="I6" s="22">
        <f t="shared" si="3"/>
        <v>16</v>
      </c>
      <c r="J6" s="23">
        <f t="shared" si="4"/>
        <v>11</v>
      </c>
      <c r="K6" s="24">
        <f t="shared" si="5"/>
        <v>1363.2727272727273</v>
      </c>
      <c r="L6" s="25">
        <f t="shared" si="6"/>
        <v>152</v>
      </c>
      <c r="M6" s="37">
        <v>2</v>
      </c>
      <c r="N6" s="28">
        <v>38</v>
      </c>
      <c r="O6" s="37">
        <v>2</v>
      </c>
      <c r="P6" s="28">
        <v>23</v>
      </c>
      <c r="Q6" s="37">
        <v>0</v>
      </c>
      <c r="R6" s="28">
        <v>19</v>
      </c>
      <c r="S6" s="37">
        <v>2</v>
      </c>
      <c r="T6" s="28">
        <v>25</v>
      </c>
      <c r="U6" s="37">
        <v>1</v>
      </c>
      <c r="V6" s="28">
        <v>29</v>
      </c>
      <c r="W6" s="37">
        <v>2</v>
      </c>
      <c r="X6" s="28">
        <v>17</v>
      </c>
      <c r="Y6" s="37">
        <v>2</v>
      </c>
      <c r="Z6" s="28">
        <v>30</v>
      </c>
      <c r="AA6" s="37">
        <v>2</v>
      </c>
      <c r="AB6" s="28">
        <v>3</v>
      </c>
      <c r="AC6" s="37">
        <v>0</v>
      </c>
      <c r="AD6" s="28">
        <v>10</v>
      </c>
      <c r="AE6" s="37">
        <v>1</v>
      </c>
      <c r="AF6" s="28">
        <v>22</v>
      </c>
      <c r="AG6" s="37">
        <v>2</v>
      </c>
      <c r="AH6" s="28">
        <v>24</v>
      </c>
      <c r="AI6" s="29">
        <v>2</v>
      </c>
      <c r="AJ6" s="30">
        <f t="shared" si="7"/>
        <v>1253</v>
      </c>
      <c r="AK6" s="30">
        <f t="shared" si="8"/>
        <v>1349</v>
      </c>
      <c r="AL6" s="31">
        <f t="shared" si="9"/>
        <v>1368</v>
      </c>
      <c r="AM6" s="31">
        <f t="shared" si="10"/>
        <v>1340</v>
      </c>
      <c r="AN6" s="31">
        <f t="shared" si="11"/>
        <v>1320</v>
      </c>
      <c r="AO6" s="31">
        <f t="shared" si="12"/>
        <v>1382</v>
      </c>
      <c r="AP6" s="31">
        <f t="shared" si="13"/>
        <v>1309</v>
      </c>
      <c r="AQ6" s="31">
        <f t="shared" si="14"/>
        <v>1557</v>
      </c>
      <c r="AR6" s="31">
        <f t="shared" si="15"/>
        <v>1421</v>
      </c>
      <c r="AS6" s="31">
        <f t="shared" si="16"/>
        <v>1351</v>
      </c>
      <c r="AT6" s="31">
        <f t="shared" si="17"/>
        <v>1346</v>
      </c>
      <c r="AV6" s="32">
        <f t="shared" si="18"/>
        <v>8</v>
      </c>
      <c r="AW6" s="32">
        <f t="shared" si="19"/>
        <v>14</v>
      </c>
      <c r="AX6" s="32">
        <f t="shared" si="20"/>
        <v>19</v>
      </c>
      <c r="AY6" s="32">
        <f t="shared" si="21"/>
        <v>14</v>
      </c>
      <c r="AZ6" s="32">
        <f t="shared" si="22"/>
        <v>12</v>
      </c>
      <c r="BA6" s="32">
        <f t="shared" si="23"/>
        <v>13</v>
      </c>
      <c r="BB6" s="32">
        <f t="shared" si="24"/>
        <v>10</v>
      </c>
      <c r="BC6" s="32">
        <f t="shared" si="25"/>
        <v>16</v>
      </c>
      <c r="BD6" s="32">
        <f t="shared" si="26"/>
        <v>19</v>
      </c>
      <c r="BE6" s="32">
        <f t="shared" si="27"/>
        <v>13</v>
      </c>
      <c r="BF6" s="32">
        <f t="shared" si="28"/>
        <v>14</v>
      </c>
      <c r="BG6" s="32">
        <f t="shared" si="29"/>
        <v>152</v>
      </c>
      <c r="BH6" s="32">
        <f t="shared" si="30"/>
        <v>144</v>
      </c>
      <c r="BI6" s="32">
        <f t="shared" si="31"/>
        <v>8</v>
      </c>
      <c r="BJ6" s="32">
        <f t="shared" si="32"/>
        <v>19</v>
      </c>
    </row>
    <row r="7" spans="1:62" ht="14.25" customHeight="1">
      <c r="A7" s="33">
        <v>3</v>
      </c>
      <c r="B7" s="49" t="s">
        <v>333</v>
      </c>
      <c r="C7" s="18" t="s">
        <v>93</v>
      </c>
      <c r="D7" s="19">
        <f t="shared" si="0"/>
        <v>1557</v>
      </c>
      <c r="E7" s="34">
        <v>0</v>
      </c>
      <c r="F7" s="35">
        <v>1557</v>
      </c>
      <c r="G7" s="42">
        <f t="shared" si="2"/>
        <v>170.18181818181824</v>
      </c>
      <c r="H7" s="50">
        <v>3</v>
      </c>
      <c r="I7" s="22">
        <f t="shared" si="3"/>
        <v>16</v>
      </c>
      <c r="J7" s="23">
        <f t="shared" si="4"/>
        <v>11</v>
      </c>
      <c r="K7" s="24">
        <f t="shared" si="5"/>
        <v>1386.8181818181818</v>
      </c>
      <c r="L7" s="25">
        <f t="shared" si="6"/>
        <v>156</v>
      </c>
      <c r="M7" s="39">
        <v>2</v>
      </c>
      <c r="N7" s="28">
        <v>39</v>
      </c>
      <c r="O7" s="39">
        <v>2</v>
      </c>
      <c r="P7" s="28">
        <v>28</v>
      </c>
      <c r="Q7" s="39">
        <v>2</v>
      </c>
      <c r="R7" s="28">
        <v>20</v>
      </c>
      <c r="S7" s="39">
        <v>2</v>
      </c>
      <c r="T7" s="28">
        <v>24</v>
      </c>
      <c r="U7" s="39">
        <v>2</v>
      </c>
      <c r="V7" s="28">
        <v>10</v>
      </c>
      <c r="W7" s="39">
        <v>1</v>
      </c>
      <c r="X7" s="28">
        <v>5</v>
      </c>
      <c r="Y7" s="39">
        <v>1</v>
      </c>
      <c r="Z7" s="28">
        <v>19</v>
      </c>
      <c r="AA7" s="39">
        <v>0</v>
      </c>
      <c r="AB7" s="28">
        <v>2</v>
      </c>
      <c r="AC7" s="39">
        <v>2</v>
      </c>
      <c r="AD7" s="28">
        <v>22</v>
      </c>
      <c r="AE7" s="39">
        <v>0</v>
      </c>
      <c r="AF7" s="28">
        <v>23</v>
      </c>
      <c r="AG7" s="39">
        <v>2</v>
      </c>
      <c r="AH7" s="28">
        <v>15</v>
      </c>
      <c r="AI7" s="29">
        <v>3</v>
      </c>
      <c r="AJ7" s="30">
        <f t="shared" si="7"/>
        <v>1235</v>
      </c>
      <c r="AK7" s="30">
        <f t="shared" si="8"/>
        <v>1326</v>
      </c>
      <c r="AL7" s="31">
        <f t="shared" si="9"/>
        <v>1357</v>
      </c>
      <c r="AM7" s="31">
        <f t="shared" si="10"/>
        <v>1346</v>
      </c>
      <c r="AN7" s="31">
        <f t="shared" si="11"/>
        <v>1421</v>
      </c>
      <c r="AO7" s="31">
        <f t="shared" si="12"/>
        <v>1538</v>
      </c>
      <c r="AP7" s="31">
        <f t="shared" si="13"/>
        <v>1368</v>
      </c>
      <c r="AQ7" s="31">
        <f t="shared" si="14"/>
        <v>1573</v>
      </c>
      <c r="AR7" s="31">
        <f t="shared" si="15"/>
        <v>1351</v>
      </c>
      <c r="AS7" s="31">
        <f t="shared" si="16"/>
        <v>1349</v>
      </c>
      <c r="AT7" s="31">
        <f t="shared" si="17"/>
        <v>1391</v>
      </c>
      <c r="AV7" s="32">
        <f t="shared" si="18"/>
        <v>7</v>
      </c>
      <c r="AW7" s="32">
        <f t="shared" si="19"/>
        <v>12</v>
      </c>
      <c r="AX7" s="32">
        <f t="shared" si="20"/>
        <v>15</v>
      </c>
      <c r="AY7" s="32">
        <f t="shared" si="21"/>
        <v>14</v>
      </c>
      <c r="AZ7" s="32">
        <f t="shared" si="22"/>
        <v>19</v>
      </c>
      <c r="BA7" s="32">
        <f t="shared" si="23"/>
        <v>13</v>
      </c>
      <c r="BB7" s="32">
        <f t="shared" si="24"/>
        <v>19</v>
      </c>
      <c r="BC7" s="32">
        <f t="shared" si="25"/>
        <v>16</v>
      </c>
      <c r="BD7" s="32">
        <f t="shared" si="26"/>
        <v>13</v>
      </c>
      <c r="BE7" s="32">
        <f t="shared" si="27"/>
        <v>14</v>
      </c>
      <c r="BF7" s="32">
        <f t="shared" si="28"/>
        <v>14</v>
      </c>
      <c r="BG7" s="32">
        <f t="shared" si="29"/>
        <v>156</v>
      </c>
      <c r="BH7" s="32">
        <f t="shared" si="30"/>
        <v>149</v>
      </c>
      <c r="BI7" s="32">
        <f t="shared" si="31"/>
        <v>7</v>
      </c>
      <c r="BJ7" s="32">
        <f t="shared" si="32"/>
        <v>19</v>
      </c>
    </row>
    <row r="8" spans="1:62" ht="14.25" customHeight="1">
      <c r="A8" s="33">
        <v>4</v>
      </c>
      <c r="B8" s="40" t="s">
        <v>79</v>
      </c>
      <c r="C8" s="41" t="s">
        <v>80</v>
      </c>
      <c r="D8" s="19">
        <f t="shared" si="0"/>
        <v>1528</v>
      </c>
      <c r="E8" s="34">
        <f>(I8-J8*2*(15+50)%)*10</f>
        <v>-23.000000000000007</v>
      </c>
      <c r="F8" s="35">
        <v>1551</v>
      </c>
      <c r="G8" s="528">
        <f t="shared" si="2"/>
        <v>293.5454545454545</v>
      </c>
      <c r="H8" s="43">
        <v>25</v>
      </c>
      <c r="I8" s="22">
        <f t="shared" si="3"/>
        <v>12</v>
      </c>
      <c r="J8" s="23">
        <f t="shared" si="4"/>
        <v>11</v>
      </c>
      <c r="K8" s="24">
        <f t="shared" si="5"/>
        <v>1257.4545454545455</v>
      </c>
      <c r="L8" s="25">
        <f t="shared" si="6"/>
        <v>127</v>
      </c>
      <c r="M8" s="39">
        <v>2</v>
      </c>
      <c r="N8" s="28">
        <v>40</v>
      </c>
      <c r="O8" s="39">
        <v>0</v>
      </c>
      <c r="P8" s="28">
        <v>27</v>
      </c>
      <c r="Q8" s="39">
        <v>0</v>
      </c>
      <c r="R8" s="28">
        <v>38</v>
      </c>
      <c r="S8" s="39">
        <v>2</v>
      </c>
      <c r="T8" s="28">
        <v>68</v>
      </c>
      <c r="U8" s="39">
        <v>2</v>
      </c>
      <c r="V8" s="28">
        <v>44</v>
      </c>
      <c r="W8" s="39">
        <v>1</v>
      </c>
      <c r="X8" s="28">
        <v>25</v>
      </c>
      <c r="Y8" s="39">
        <v>2</v>
      </c>
      <c r="Z8" s="28">
        <v>31</v>
      </c>
      <c r="AA8" s="39">
        <v>1</v>
      </c>
      <c r="AB8" s="28">
        <v>30</v>
      </c>
      <c r="AC8" s="39">
        <v>0</v>
      </c>
      <c r="AD8" s="28">
        <v>46</v>
      </c>
      <c r="AE8" s="39">
        <v>1</v>
      </c>
      <c r="AF8" s="28">
        <v>21</v>
      </c>
      <c r="AG8" s="39">
        <v>1</v>
      </c>
      <c r="AH8" s="28">
        <v>33</v>
      </c>
      <c r="AI8" s="29">
        <v>4</v>
      </c>
      <c r="AJ8" s="30">
        <f t="shared" si="7"/>
        <v>1234</v>
      </c>
      <c r="AK8" s="30">
        <f t="shared" si="8"/>
        <v>1327</v>
      </c>
      <c r="AL8" s="31">
        <f t="shared" si="9"/>
        <v>1253</v>
      </c>
      <c r="AM8" s="31">
        <f t="shared" si="10"/>
        <v>1000</v>
      </c>
      <c r="AN8" s="31">
        <f t="shared" si="11"/>
        <v>1210</v>
      </c>
      <c r="AO8" s="31">
        <f t="shared" si="12"/>
        <v>1340</v>
      </c>
      <c r="AP8" s="31">
        <f t="shared" si="13"/>
        <v>1309</v>
      </c>
      <c r="AQ8" s="31">
        <f t="shared" si="14"/>
        <v>1309</v>
      </c>
      <c r="AR8" s="31">
        <f t="shared" si="15"/>
        <v>1201</v>
      </c>
      <c r="AS8" s="31">
        <f t="shared" si="16"/>
        <v>1355</v>
      </c>
      <c r="AT8" s="31">
        <f t="shared" si="17"/>
        <v>1294</v>
      </c>
      <c r="AV8" s="32">
        <f t="shared" si="18"/>
        <v>11</v>
      </c>
      <c r="AW8" s="32">
        <f t="shared" si="19"/>
        <v>13</v>
      </c>
      <c r="AX8" s="32">
        <f t="shared" si="20"/>
        <v>8</v>
      </c>
      <c r="AY8" s="32">
        <f t="shared" si="21"/>
        <v>10</v>
      </c>
      <c r="AZ8" s="32">
        <f t="shared" si="22"/>
        <v>10</v>
      </c>
      <c r="BA8" s="32">
        <f t="shared" si="23"/>
        <v>14</v>
      </c>
      <c r="BB8" s="32">
        <f t="shared" si="24"/>
        <v>13</v>
      </c>
      <c r="BC8" s="32">
        <f t="shared" si="25"/>
        <v>10</v>
      </c>
      <c r="BD8" s="32">
        <f t="shared" si="26"/>
        <v>14</v>
      </c>
      <c r="BE8" s="32">
        <f t="shared" si="27"/>
        <v>12</v>
      </c>
      <c r="BF8" s="32">
        <f t="shared" si="28"/>
        <v>12</v>
      </c>
      <c r="BG8" s="32">
        <f t="shared" si="29"/>
        <v>127</v>
      </c>
      <c r="BH8" s="32">
        <f t="shared" si="30"/>
        <v>119</v>
      </c>
      <c r="BI8" s="32">
        <f t="shared" si="31"/>
        <v>8</v>
      </c>
      <c r="BJ8" s="32">
        <f t="shared" si="32"/>
        <v>14</v>
      </c>
    </row>
    <row r="9" spans="1:62" ht="14.25" customHeight="1">
      <c r="A9" s="33">
        <v>5</v>
      </c>
      <c r="B9" s="44" t="s">
        <v>334</v>
      </c>
      <c r="C9" s="45" t="s">
        <v>93</v>
      </c>
      <c r="D9" s="19">
        <f t="shared" si="0"/>
        <v>1525</v>
      </c>
      <c r="E9" s="34">
        <f>(I9-J9*2*(15+50)%)*10</f>
        <v>-13.000000000000007</v>
      </c>
      <c r="F9" s="35">
        <v>1538</v>
      </c>
      <c r="G9" s="528">
        <f t="shared" si="2"/>
        <v>192.81818181818176</v>
      </c>
      <c r="H9" s="43">
        <v>14</v>
      </c>
      <c r="I9" s="22">
        <f t="shared" si="3"/>
        <v>13</v>
      </c>
      <c r="J9" s="23">
        <f t="shared" si="4"/>
        <v>11</v>
      </c>
      <c r="K9" s="24">
        <f t="shared" si="5"/>
        <v>1345.1818181818182</v>
      </c>
      <c r="L9" s="25">
        <f t="shared" si="6"/>
        <v>146</v>
      </c>
      <c r="M9" s="39">
        <v>2</v>
      </c>
      <c r="N9" s="28">
        <v>41</v>
      </c>
      <c r="O9" s="39">
        <v>0</v>
      </c>
      <c r="P9" s="28">
        <v>30</v>
      </c>
      <c r="Q9" s="39">
        <v>2</v>
      </c>
      <c r="R9" s="28">
        <v>43</v>
      </c>
      <c r="S9" s="39">
        <v>2</v>
      </c>
      <c r="T9" s="28">
        <v>23</v>
      </c>
      <c r="U9" s="39">
        <v>2</v>
      </c>
      <c r="V9" s="28">
        <v>20</v>
      </c>
      <c r="W9" s="39">
        <v>1</v>
      </c>
      <c r="X9" s="28">
        <v>3</v>
      </c>
      <c r="Y9" s="39">
        <v>1</v>
      </c>
      <c r="Z9" s="28">
        <v>29</v>
      </c>
      <c r="AA9" s="39">
        <v>0</v>
      </c>
      <c r="AB9" s="28">
        <v>10</v>
      </c>
      <c r="AC9" s="39">
        <v>1</v>
      </c>
      <c r="AD9" s="28">
        <v>26</v>
      </c>
      <c r="AE9" s="39">
        <v>1</v>
      </c>
      <c r="AF9" s="28">
        <v>14</v>
      </c>
      <c r="AG9" s="39">
        <v>1</v>
      </c>
      <c r="AH9" s="28">
        <v>31</v>
      </c>
      <c r="AI9" s="29">
        <v>5</v>
      </c>
      <c r="AJ9" s="30">
        <f t="shared" si="7"/>
        <v>1230</v>
      </c>
      <c r="AK9" s="30">
        <f t="shared" si="8"/>
        <v>1309</v>
      </c>
      <c r="AL9" s="31">
        <f t="shared" si="9"/>
        <v>1213</v>
      </c>
      <c r="AM9" s="31">
        <f t="shared" si="10"/>
        <v>1349</v>
      </c>
      <c r="AN9" s="31">
        <f t="shared" si="11"/>
        <v>1357</v>
      </c>
      <c r="AO9" s="31">
        <f t="shared" si="12"/>
        <v>1557</v>
      </c>
      <c r="AP9" s="31">
        <f t="shared" si="13"/>
        <v>1320</v>
      </c>
      <c r="AQ9" s="31">
        <f t="shared" si="14"/>
        <v>1421</v>
      </c>
      <c r="AR9" s="31">
        <f t="shared" si="15"/>
        <v>1337</v>
      </c>
      <c r="AS9" s="31">
        <f t="shared" si="16"/>
        <v>1395</v>
      </c>
      <c r="AT9" s="31">
        <f t="shared" si="17"/>
        <v>1309</v>
      </c>
      <c r="AV9" s="32">
        <f t="shared" si="18"/>
        <v>10</v>
      </c>
      <c r="AW9" s="32">
        <f t="shared" si="19"/>
        <v>10</v>
      </c>
      <c r="AX9" s="32">
        <f t="shared" si="20"/>
        <v>11</v>
      </c>
      <c r="AY9" s="32">
        <f t="shared" si="21"/>
        <v>14</v>
      </c>
      <c r="AZ9" s="32">
        <f t="shared" si="22"/>
        <v>15</v>
      </c>
      <c r="BA9" s="32">
        <f t="shared" si="23"/>
        <v>16</v>
      </c>
      <c r="BB9" s="32">
        <f t="shared" si="24"/>
        <v>12</v>
      </c>
      <c r="BC9" s="32">
        <f t="shared" si="25"/>
        <v>19</v>
      </c>
      <c r="BD9" s="32">
        <f t="shared" si="26"/>
        <v>14</v>
      </c>
      <c r="BE9" s="32">
        <f t="shared" si="27"/>
        <v>12</v>
      </c>
      <c r="BF9" s="32">
        <f t="shared" si="28"/>
        <v>13</v>
      </c>
      <c r="BG9" s="32">
        <f t="shared" si="29"/>
        <v>146</v>
      </c>
      <c r="BH9" s="32">
        <f t="shared" si="30"/>
        <v>136</v>
      </c>
      <c r="BI9" s="32">
        <f t="shared" si="31"/>
        <v>10</v>
      </c>
      <c r="BJ9" s="32">
        <f t="shared" si="32"/>
        <v>19</v>
      </c>
    </row>
    <row r="10" spans="1:62" ht="14.25" customHeight="1">
      <c r="A10" s="33">
        <v>6</v>
      </c>
      <c r="B10" s="44" t="s">
        <v>335</v>
      </c>
      <c r="C10" s="45" t="s">
        <v>336</v>
      </c>
      <c r="D10" s="19">
        <f t="shared" si="0"/>
        <v>1433</v>
      </c>
      <c r="E10" s="34">
        <f>(I10-J10*2*(15+50)%)*10</f>
        <v>-53.000000000000007</v>
      </c>
      <c r="F10" s="35">
        <v>1486</v>
      </c>
      <c r="G10" s="528">
        <f t="shared" si="2"/>
        <v>303</v>
      </c>
      <c r="H10" s="51">
        <v>54</v>
      </c>
      <c r="I10" s="22">
        <f t="shared" si="3"/>
        <v>9</v>
      </c>
      <c r="J10" s="23">
        <f t="shared" si="4"/>
        <v>11</v>
      </c>
      <c r="K10" s="24">
        <f t="shared" si="5"/>
        <v>1183</v>
      </c>
      <c r="L10" s="25">
        <f t="shared" si="6"/>
        <v>118</v>
      </c>
      <c r="M10" s="39">
        <v>1</v>
      </c>
      <c r="N10" s="28">
        <v>42</v>
      </c>
      <c r="O10" s="39">
        <v>2</v>
      </c>
      <c r="P10" s="28">
        <v>62</v>
      </c>
      <c r="Q10" s="39">
        <v>0</v>
      </c>
      <c r="R10" s="28">
        <v>17</v>
      </c>
      <c r="S10" s="39">
        <v>1</v>
      </c>
      <c r="T10" s="28">
        <v>44</v>
      </c>
      <c r="U10" s="39">
        <v>1</v>
      </c>
      <c r="V10" s="28">
        <v>46</v>
      </c>
      <c r="W10" s="39">
        <v>1</v>
      </c>
      <c r="X10" s="28">
        <v>51</v>
      </c>
      <c r="Y10" s="39">
        <v>0</v>
      </c>
      <c r="Z10" s="28">
        <v>38</v>
      </c>
      <c r="AA10" s="39">
        <v>1</v>
      </c>
      <c r="AB10" s="28">
        <v>49</v>
      </c>
      <c r="AC10" s="39">
        <v>0</v>
      </c>
      <c r="AD10" s="28">
        <v>47</v>
      </c>
      <c r="AE10" s="39">
        <v>2</v>
      </c>
      <c r="AF10" s="28">
        <v>55</v>
      </c>
      <c r="AG10" s="39">
        <v>0</v>
      </c>
      <c r="AH10" s="28">
        <v>52</v>
      </c>
      <c r="AI10" s="29">
        <v>6</v>
      </c>
      <c r="AJ10" s="30">
        <f t="shared" si="7"/>
        <v>1229</v>
      </c>
      <c r="AK10" s="30">
        <f t="shared" si="8"/>
        <v>1000</v>
      </c>
      <c r="AL10" s="31">
        <f t="shared" si="9"/>
        <v>1382</v>
      </c>
      <c r="AM10" s="31">
        <f t="shared" si="10"/>
        <v>1210</v>
      </c>
      <c r="AN10" s="31">
        <f t="shared" si="11"/>
        <v>1201</v>
      </c>
      <c r="AO10" s="31">
        <f t="shared" si="12"/>
        <v>1145</v>
      </c>
      <c r="AP10" s="31">
        <f t="shared" si="13"/>
        <v>1253</v>
      </c>
      <c r="AQ10" s="31">
        <f t="shared" si="14"/>
        <v>1160</v>
      </c>
      <c r="AR10" s="31">
        <f t="shared" si="15"/>
        <v>1183</v>
      </c>
      <c r="AS10" s="31">
        <f t="shared" si="16"/>
        <v>1118</v>
      </c>
      <c r="AT10" s="31">
        <f t="shared" si="17"/>
        <v>1132</v>
      </c>
      <c r="AV10" s="32">
        <f t="shared" si="18"/>
        <v>12</v>
      </c>
      <c r="AW10" s="32">
        <f t="shared" si="19"/>
        <v>10</v>
      </c>
      <c r="AX10" s="32">
        <f t="shared" si="20"/>
        <v>13</v>
      </c>
      <c r="AY10" s="32">
        <f t="shared" si="21"/>
        <v>10</v>
      </c>
      <c r="AZ10" s="32">
        <f t="shared" si="22"/>
        <v>14</v>
      </c>
      <c r="BA10" s="32">
        <f t="shared" si="23"/>
        <v>12</v>
      </c>
      <c r="BB10" s="32">
        <f t="shared" si="24"/>
        <v>8</v>
      </c>
      <c r="BC10" s="32">
        <f t="shared" si="25"/>
        <v>7</v>
      </c>
      <c r="BD10" s="32">
        <f t="shared" si="26"/>
        <v>12</v>
      </c>
      <c r="BE10" s="32">
        <f t="shared" si="27"/>
        <v>9</v>
      </c>
      <c r="BF10" s="32">
        <f t="shared" si="28"/>
        <v>11</v>
      </c>
      <c r="BG10" s="32">
        <f t="shared" si="29"/>
        <v>118</v>
      </c>
      <c r="BH10" s="32">
        <f t="shared" si="30"/>
        <v>111</v>
      </c>
      <c r="BI10" s="32">
        <f t="shared" si="31"/>
        <v>7</v>
      </c>
      <c r="BJ10" s="32">
        <f t="shared" si="32"/>
        <v>14</v>
      </c>
    </row>
    <row r="11" spans="1:62" ht="14.25" customHeight="1">
      <c r="A11" s="33">
        <v>7</v>
      </c>
      <c r="B11" s="53" t="s">
        <v>213</v>
      </c>
      <c r="C11" s="47" t="s">
        <v>80</v>
      </c>
      <c r="D11" s="19">
        <f t="shared" si="0"/>
        <v>1437</v>
      </c>
      <c r="E11" s="34">
        <f>(I11-J11*2*(15+50)%)*10</f>
        <v>-43.000000000000007</v>
      </c>
      <c r="F11" s="35">
        <v>1480</v>
      </c>
      <c r="G11" s="528">
        <f t="shared" si="2"/>
        <v>230.5454545454545</v>
      </c>
      <c r="H11" s="43">
        <v>45</v>
      </c>
      <c r="I11" s="22">
        <f t="shared" si="3"/>
        <v>10</v>
      </c>
      <c r="J11" s="23">
        <f t="shared" si="4"/>
        <v>11</v>
      </c>
      <c r="K11" s="24">
        <f t="shared" si="5"/>
        <v>1249.4545454545455</v>
      </c>
      <c r="L11" s="25">
        <f t="shared" si="6"/>
        <v>123</v>
      </c>
      <c r="M11" s="39">
        <v>2</v>
      </c>
      <c r="N11" s="28">
        <v>43</v>
      </c>
      <c r="O11" s="39">
        <v>2</v>
      </c>
      <c r="P11" s="28">
        <v>36</v>
      </c>
      <c r="Q11" s="39">
        <v>0</v>
      </c>
      <c r="R11" s="28">
        <v>24</v>
      </c>
      <c r="S11" s="39">
        <v>0</v>
      </c>
      <c r="T11" s="28">
        <v>30</v>
      </c>
      <c r="U11" s="39">
        <v>0</v>
      </c>
      <c r="V11" s="28">
        <v>34</v>
      </c>
      <c r="W11" s="39">
        <v>2</v>
      </c>
      <c r="X11" s="28">
        <v>53</v>
      </c>
      <c r="Y11" s="39">
        <v>2</v>
      </c>
      <c r="Z11" s="28">
        <v>32</v>
      </c>
      <c r="AA11" s="39">
        <v>1</v>
      </c>
      <c r="AB11" s="28">
        <v>21</v>
      </c>
      <c r="AC11" s="39">
        <v>0</v>
      </c>
      <c r="AD11" s="28">
        <v>14</v>
      </c>
      <c r="AE11" s="39">
        <v>0</v>
      </c>
      <c r="AF11" s="28">
        <v>31</v>
      </c>
      <c r="AG11" s="39">
        <v>1</v>
      </c>
      <c r="AH11" s="28">
        <v>68</v>
      </c>
      <c r="AI11" s="29">
        <v>7</v>
      </c>
      <c r="AJ11" s="30">
        <f t="shared" si="7"/>
        <v>1213</v>
      </c>
      <c r="AK11" s="30">
        <f t="shared" si="8"/>
        <v>1260</v>
      </c>
      <c r="AL11" s="31">
        <f t="shared" si="9"/>
        <v>1346</v>
      </c>
      <c r="AM11" s="31">
        <f t="shared" si="10"/>
        <v>1309</v>
      </c>
      <c r="AN11" s="31">
        <f t="shared" si="11"/>
        <v>1131</v>
      </c>
      <c r="AO11" s="31">
        <f t="shared" si="12"/>
        <v>1131</v>
      </c>
      <c r="AP11" s="31">
        <f t="shared" si="13"/>
        <v>1295</v>
      </c>
      <c r="AQ11" s="31">
        <f t="shared" si="14"/>
        <v>1355</v>
      </c>
      <c r="AR11" s="31">
        <f t="shared" si="15"/>
        <v>1395</v>
      </c>
      <c r="AS11" s="31">
        <f t="shared" si="16"/>
        <v>1309</v>
      </c>
      <c r="AT11" s="31">
        <f t="shared" si="17"/>
        <v>1000</v>
      </c>
      <c r="AV11" s="32">
        <f t="shared" si="18"/>
        <v>11</v>
      </c>
      <c r="AW11" s="32">
        <f t="shared" si="19"/>
        <v>11</v>
      </c>
      <c r="AX11" s="32">
        <f t="shared" si="20"/>
        <v>14</v>
      </c>
      <c r="AY11" s="32">
        <f t="shared" si="21"/>
        <v>10</v>
      </c>
      <c r="AZ11" s="32">
        <f t="shared" si="22"/>
        <v>10</v>
      </c>
      <c r="BA11" s="32">
        <f t="shared" si="23"/>
        <v>10</v>
      </c>
      <c r="BB11" s="32">
        <f t="shared" si="24"/>
        <v>10</v>
      </c>
      <c r="BC11" s="32">
        <f t="shared" si="25"/>
        <v>12</v>
      </c>
      <c r="BD11" s="32">
        <f t="shared" si="26"/>
        <v>12</v>
      </c>
      <c r="BE11" s="32">
        <f t="shared" si="27"/>
        <v>13</v>
      </c>
      <c r="BF11" s="32">
        <f t="shared" si="28"/>
        <v>10</v>
      </c>
      <c r="BG11" s="32">
        <f t="shared" si="29"/>
        <v>123</v>
      </c>
      <c r="BH11" s="32">
        <f t="shared" si="30"/>
        <v>113</v>
      </c>
      <c r="BI11" s="32">
        <f t="shared" si="31"/>
        <v>10</v>
      </c>
      <c r="BJ11" s="32">
        <f t="shared" si="32"/>
        <v>14</v>
      </c>
    </row>
    <row r="12" spans="1:62" ht="14.25" customHeight="1">
      <c r="A12" s="33">
        <v>8</v>
      </c>
      <c r="B12" s="527" t="s">
        <v>82</v>
      </c>
      <c r="C12" s="18" t="s">
        <v>122</v>
      </c>
      <c r="D12" s="19">
        <f t="shared" si="0"/>
        <v>1450</v>
      </c>
      <c r="E12" s="34">
        <f>(I12-J12*2*(15+50)%)*10</f>
        <v>-13.000000000000007</v>
      </c>
      <c r="F12" s="35">
        <v>1463</v>
      </c>
      <c r="G12" s="528">
        <f t="shared" si="2"/>
        <v>253.63636363636374</v>
      </c>
      <c r="H12" s="51">
        <v>18</v>
      </c>
      <c r="I12" s="22">
        <f t="shared" si="3"/>
        <v>13</v>
      </c>
      <c r="J12" s="23">
        <f t="shared" si="4"/>
        <v>11</v>
      </c>
      <c r="K12" s="24">
        <f t="shared" si="5"/>
        <v>1209.3636363636363</v>
      </c>
      <c r="L12" s="25">
        <f t="shared" si="6"/>
        <v>117</v>
      </c>
      <c r="M12" s="39">
        <v>0</v>
      </c>
      <c r="N12" s="28">
        <v>44</v>
      </c>
      <c r="O12" s="39">
        <v>2</v>
      </c>
      <c r="P12" s="28">
        <v>70</v>
      </c>
      <c r="Q12" s="39">
        <v>2</v>
      </c>
      <c r="R12" s="28">
        <v>45</v>
      </c>
      <c r="S12" s="39">
        <v>0</v>
      </c>
      <c r="T12" s="28">
        <v>29</v>
      </c>
      <c r="U12" s="39">
        <v>0</v>
      </c>
      <c r="V12" s="28">
        <v>38</v>
      </c>
      <c r="W12" s="39">
        <v>2</v>
      </c>
      <c r="X12" s="28">
        <v>54</v>
      </c>
      <c r="Y12" s="39">
        <v>1</v>
      </c>
      <c r="Z12" s="28">
        <v>43</v>
      </c>
      <c r="AA12" s="39">
        <v>2</v>
      </c>
      <c r="AB12" s="28">
        <v>41</v>
      </c>
      <c r="AC12" s="39">
        <v>2</v>
      </c>
      <c r="AD12" s="28">
        <v>42</v>
      </c>
      <c r="AE12" s="39">
        <v>0</v>
      </c>
      <c r="AF12" s="28">
        <v>24</v>
      </c>
      <c r="AG12" s="39">
        <v>2</v>
      </c>
      <c r="AH12" s="28">
        <v>48</v>
      </c>
      <c r="AI12" s="29">
        <v>8</v>
      </c>
      <c r="AJ12" s="30">
        <f t="shared" si="7"/>
        <v>1210</v>
      </c>
      <c r="AK12" s="30">
        <f t="shared" si="8"/>
        <v>1000</v>
      </c>
      <c r="AL12" s="31">
        <f t="shared" si="9"/>
        <v>1203</v>
      </c>
      <c r="AM12" s="31">
        <f t="shared" si="10"/>
        <v>1320</v>
      </c>
      <c r="AN12" s="31">
        <f t="shared" si="11"/>
        <v>1253</v>
      </c>
      <c r="AO12" s="31">
        <f t="shared" si="12"/>
        <v>1129</v>
      </c>
      <c r="AP12" s="31">
        <f t="shared" si="13"/>
        <v>1213</v>
      </c>
      <c r="AQ12" s="31">
        <f t="shared" si="14"/>
        <v>1230</v>
      </c>
      <c r="AR12" s="31">
        <f t="shared" si="15"/>
        <v>1229</v>
      </c>
      <c r="AS12" s="31">
        <f t="shared" si="16"/>
        <v>1346</v>
      </c>
      <c r="AT12" s="31">
        <f t="shared" si="17"/>
        <v>1170</v>
      </c>
      <c r="AV12" s="32">
        <f t="shared" si="18"/>
        <v>10</v>
      </c>
      <c r="AW12" s="32">
        <f t="shared" si="19"/>
        <v>11</v>
      </c>
      <c r="AX12" s="32">
        <f t="shared" si="20"/>
        <v>9</v>
      </c>
      <c r="AY12" s="32">
        <f t="shared" si="21"/>
        <v>12</v>
      </c>
      <c r="AZ12" s="32">
        <f t="shared" si="22"/>
        <v>8</v>
      </c>
      <c r="BA12" s="32">
        <f t="shared" si="23"/>
        <v>9</v>
      </c>
      <c r="BB12" s="32">
        <f t="shared" si="24"/>
        <v>11</v>
      </c>
      <c r="BC12" s="32">
        <f t="shared" si="25"/>
        <v>10</v>
      </c>
      <c r="BD12" s="32">
        <f t="shared" si="26"/>
        <v>12</v>
      </c>
      <c r="BE12" s="32">
        <f t="shared" si="27"/>
        <v>14</v>
      </c>
      <c r="BF12" s="32">
        <f t="shared" si="28"/>
        <v>11</v>
      </c>
      <c r="BG12" s="32">
        <f t="shared" si="29"/>
        <v>117</v>
      </c>
      <c r="BH12" s="32">
        <f t="shared" si="30"/>
        <v>109</v>
      </c>
      <c r="BI12" s="32">
        <f t="shared" si="31"/>
        <v>8</v>
      </c>
      <c r="BJ12" s="32">
        <f t="shared" si="32"/>
        <v>14</v>
      </c>
    </row>
    <row r="13" spans="1:62" ht="14.25" customHeight="1">
      <c r="A13" s="33">
        <v>9</v>
      </c>
      <c r="B13" s="44" t="s">
        <v>337</v>
      </c>
      <c r="C13" s="45" t="s">
        <v>97</v>
      </c>
      <c r="D13" s="19">
        <f t="shared" si="0"/>
        <v>1445.78</v>
      </c>
      <c r="E13" s="34">
        <f t="shared" si="1"/>
        <v>7.7799999999999869</v>
      </c>
      <c r="F13" s="35">
        <v>1438</v>
      </c>
      <c r="G13" s="42">
        <f t="shared" si="2"/>
        <v>146.4545454545455</v>
      </c>
      <c r="H13" s="43">
        <v>5</v>
      </c>
      <c r="I13" s="22">
        <f t="shared" si="3"/>
        <v>15</v>
      </c>
      <c r="J13" s="23">
        <f t="shared" si="4"/>
        <v>11</v>
      </c>
      <c r="K13" s="24">
        <f t="shared" si="5"/>
        <v>1291.5454545454545</v>
      </c>
      <c r="L13" s="25">
        <f t="shared" si="6"/>
        <v>137</v>
      </c>
      <c r="M13" s="39">
        <v>0</v>
      </c>
      <c r="N13" s="28">
        <v>45</v>
      </c>
      <c r="O13" s="39">
        <v>1</v>
      </c>
      <c r="P13" s="28">
        <v>49</v>
      </c>
      <c r="Q13" s="39">
        <v>2</v>
      </c>
      <c r="R13" s="28">
        <v>52</v>
      </c>
      <c r="S13" s="39">
        <v>2</v>
      </c>
      <c r="T13" s="28">
        <v>41</v>
      </c>
      <c r="U13" s="39">
        <v>2</v>
      </c>
      <c r="V13" s="28">
        <v>27</v>
      </c>
      <c r="W13" s="39">
        <v>1</v>
      </c>
      <c r="X13" s="28">
        <v>22</v>
      </c>
      <c r="Y13" s="39">
        <v>2</v>
      </c>
      <c r="Z13" s="28">
        <v>14</v>
      </c>
      <c r="AA13" s="39">
        <v>2</v>
      </c>
      <c r="AB13" s="28">
        <v>28</v>
      </c>
      <c r="AC13" s="39">
        <v>2</v>
      </c>
      <c r="AD13" s="28">
        <v>33</v>
      </c>
      <c r="AE13" s="39">
        <v>1</v>
      </c>
      <c r="AF13" s="28">
        <v>10</v>
      </c>
      <c r="AG13" s="39">
        <v>0</v>
      </c>
      <c r="AH13" s="28">
        <v>19</v>
      </c>
      <c r="AI13" s="29">
        <v>9</v>
      </c>
      <c r="AJ13" s="30">
        <f t="shared" si="7"/>
        <v>1203</v>
      </c>
      <c r="AK13" s="30">
        <f t="shared" si="8"/>
        <v>1160</v>
      </c>
      <c r="AL13" s="31">
        <f t="shared" si="9"/>
        <v>1132</v>
      </c>
      <c r="AM13" s="31">
        <f t="shared" si="10"/>
        <v>1230</v>
      </c>
      <c r="AN13" s="31">
        <f t="shared" si="11"/>
        <v>1327</v>
      </c>
      <c r="AO13" s="31">
        <f t="shared" si="12"/>
        <v>1351</v>
      </c>
      <c r="AP13" s="31">
        <f t="shared" si="13"/>
        <v>1395</v>
      </c>
      <c r="AQ13" s="31">
        <f t="shared" si="14"/>
        <v>1326</v>
      </c>
      <c r="AR13" s="31">
        <f t="shared" si="15"/>
        <v>1294</v>
      </c>
      <c r="AS13" s="31">
        <f t="shared" si="16"/>
        <v>1421</v>
      </c>
      <c r="AT13" s="31">
        <f t="shared" si="17"/>
        <v>1368</v>
      </c>
      <c r="AV13" s="32">
        <f t="shared" si="18"/>
        <v>9</v>
      </c>
      <c r="AW13" s="32">
        <f t="shared" si="19"/>
        <v>7</v>
      </c>
      <c r="AX13" s="32">
        <f t="shared" si="20"/>
        <v>11</v>
      </c>
      <c r="AY13" s="32">
        <f t="shared" si="21"/>
        <v>10</v>
      </c>
      <c r="AZ13" s="32">
        <f t="shared" si="22"/>
        <v>13</v>
      </c>
      <c r="BA13" s="32">
        <f t="shared" si="23"/>
        <v>13</v>
      </c>
      <c r="BB13" s="32">
        <f t="shared" si="24"/>
        <v>12</v>
      </c>
      <c r="BC13" s="32">
        <f t="shared" si="25"/>
        <v>12</v>
      </c>
      <c r="BD13" s="32">
        <f t="shared" si="26"/>
        <v>12</v>
      </c>
      <c r="BE13" s="32">
        <f t="shared" si="27"/>
        <v>19</v>
      </c>
      <c r="BF13" s="32">
        <f t="shared" si="28"/>
        <v>19</v>
      </c>
      <c r="BG13" s="32">
        <f t="shared" si="29"/>
        <v>137</v>
      </c>
      <c r="BH13" s="32">
        <f t="shared" si="30"/>
        <v>130</v>
      </c>
      <c r="BI13" s="32">
        <f t="shared" si="31"/>
        <v>7</v>
      </c>
      <c r="BJ13" s="32">
        <f t="shared" si="32"/>
        <v>19</v>
      </c>
    </row>
    <row r="14" spans="1:62" ht="14.25" customHeight="1">
      <c r="A14" s="33">
        <v>10</v>
      </c>
      <c r="B14" s="46" t="s">
        <v>83</v>
      </c>
      <c r="C14" s="45" t="s">
        <v>136</v>
      </c>
      <c r="D14" s="19">
        <f t="shared" si="0"/>
        <v>1497.1</v>
      </c>
      <c r="E14" s="34">
        <f t="shared" si="1"/>
        <v>76.100000000000009</v>
      </c>
      <c r="F14" s="35">
        <v>1421</v>
      </c>
      <c r="G14" s="42">
        <f t="shared" si="2"/>
        <v>17.727272727272748</v>
      </c>
      <c r="H14" s="48">
        <v>1</v>
      </c>
      <c r="I14" s="22">
        <f t="shared" si="3"/>
        <v>19</v>
      </c>
      <c r="J14" s="23">
        <f t="shared" si="4"/>
        <v>11</v>
      </c>
      <c r="K14" s="24">
        <f t="shared" si="5"/>
        <v>1403.2727272727273</v>
      </c>
      <c r="L14" s="25">
        <f t="shared" si="6"/>
        <v>159</v>
      </c>
      <c r="M14" s="39">
        <v>2</v>
      </c>
      <c r="N14" s="28">
        <v>46</v>
      </c>
      <c r="O14" s="39">
        <v>2</v>
      </c>
      <c r="P14" s="28">
        <v>29</v>
      </c>
      <c r="Q14" s="39">
        <v>2</v>
      </c>
      <c r="R14" s="28">
        <v>21</v>
      </c>
      <c r="S14" s="39">
        <v>2</v>
      </c>
      <c r="T14" s="28">
        <v>19</v>
      </c>
      <c r="U14" s="39">
        <v>0</v>
      </c>
      <c r="V14" s="28">
        <v>3</v>
      </c>
      <c r="W14" s="39">
        <v>2</v>
      </c>
      <c r="X14" s="28">
        <v>15</v>
      </c>
      <c r="Y14" s="39">
        <v>2</v>
      </c>
      <c r="Z14" s="28">
        <v>24</v>
      </c>
      <c r="AA14" s="39">
        <v>2</v>
      </c>
      <c r="AB14" s="28">
        <v>5</v>
      </c>
      <c r="AC14" s="39">
        <v>2</v>
      </c>
      <c r="AD14" s="28">
        <v>2</v>
      </c>
      <c r="AE14" s="39">
        <v>1</v>
      </c>
      <c r="AF14" s="28">
        <v>9</v>
      </c>
      <c r="AG14" s="39">
        <v>2</v>
      </c>
      <c r="AH14" s="28">
        <v>23</v>
      </c>
      <c r="AI14" s="29">
        <v>10</v>
      </c>
      <c r="AJ14" s="30">
        <f t="shared" si="7"/>
        <v>1201</v>
      </c>
      <c r="AK14" s="30">
        <f t="shared" si="8"/>
        <v>1320</v>
      </c>
      <c r="AL14" s="31">
        <f t="shared" si="9"/>
        <v>1355</v>
      </c>
      <c r="AM14" s="31">
        <f t="shared" si="10"/>
        <v>1368</v>
      </c>
      <c r="AN14" s="31">
        <f t="shared" si="11"/>
        <v>1557</v>
      </c>
      <c r="AO14" s="31">
        <f t="shared" si="12"/>
        <v>1391</v>
      </c>
      <c r="AP14" s="31">
        <f t="shared" si="13"/>
        <v>1346</v>
      </c>
      <c r="AQ14" s="31">
        <f t="shared" si="14"/>
        <v>1538</v>
      </c>
      <c r="AR14" s="31">
        <f t="shared" si="15"/>
        <v>1573</v>
      </c>
      <c r="AS14" s="31">
        <f t="shared" si="16"/>
        <v>1438</v>
      </c>
      <c r="AT14" s="31">
        <f t="shared" si="17"/>
        <v>1349</v>
      </c>
      <c r="AV14" s="32">
        <f t="shared" si="18"/>
        <v>14</v>
      </c>
      <c r="AW14" s="32">
        <f t="shared" si="19"/>
        <v>12</v>
      </c>
      <c r="AX14" s="32">
        <f t="shared" si="20"/>
        <v>12</v>
      </c>
      <c r="AY14" s="32">
        <f t="shared" si="21"/>
        <v>19</v>
      </c>
      <c r="AZ14" s="32">
        <f t="shared" si="22"/>
        <v>16</v>
      </c>
      <c r="BA14" s="32">
        <f t="shared" si="23"/>
        <v>14</v>
      </c>
      <c r="BB14" s="32">
        <f t="shared" si="24"/>
        <v>14</v>
      </c>
      <c r="BC14" s="32">
        <f t="shared" si="25"/>
        <v>13</v>
      </c>
      <c r="BD14" s="32">
        <f t="shared" si="26"/>
        <v>16</v>
      </c>
      <c r="BE14" s="32">
        <f t="shared" si="27"/>
        <v>15</v>
      </c>
      <c r="BF14" s="32">
        <f t="shared" si="28"/>
        <v>14</v>
      </c>
      <c r="BG14" s="32">
        <f t="shared" si="29"/>
        <v>159</v>
      </c>
      <c r="BH14" s="32">
        <f t="shared" si="30"/>
        <v>147</v>
      </c>
      <c r="BI14" s="32">
        <f t="shared" si="31"/>
        <v>12</v>
      </c>
      <c r="BJ14" s="32">
        <f t="shared" si="32"/>
        <v>19</v>
      </c>
    </row>
    <row r="15" spans="1:62" ht="14.25" customHeight="1">
      <c r="A15" s="33">
        <v>11</v>
      </c>
      <c r="B15" s="55" t="s">
        <v>115</v>
      </c>
      <c r="C15" s="47" t="s">
        <v>108</v>
      </c>
      <c r="D15" s="19">
        <f t="shared" si="0"/>
        <v>1383.82</v>
      </c>
      <c r="E15" s="34">
        <f t="shared" si="1"/>
        <v>-30.180000000000025</v>
      </c>
      <c r="F15" s="35">
        <v>1414</v>
      </c>
      <c r="G15" s="42">
        <f t="shared" si="2"/>
        <v>137.18181818181824</v>
      </c>
      <c r="H15" s="38">
        <v>33</v>
      </c>
      <c r="I15" s="22">
        <f t="shared" si="3"/>
        <v>11</v>
      </c>
      <c r="J15" s="23">
        <f t="shared" si="4"/>
        <v>11</v>
      </c>
      <c r="K15" s="24">
        <f t="shared" si="5"/>
        <v>1276.8181818181818</v>
      </c>
      <c r="L15" s="25">
        <f t="shared" si="6"/>
        <v>132</v>
      </c>
      <c r="M15" s="39">
        <v>1</v>
      </c>
      <c r="N15" s="28">
        <v>47</v>
      </c>
      <c r="O15" s="39">
        <v>2</v>
      </c>
      <c r="P15" s="28">
        <v>61</v>
      </c>
      <c r="Q15" s="39">
        <v>1</v>
      </c>
      <c r="R15" s="28">
        <v>32</v>
      </c>
      <c r="S15" s="39">
        <v>2</v>
      </c>
      <c r="T15" s="28">
        <v>26</v>
      </c>
      <c r="U15" s="39">
        <v>0</v>
      </c>
      <c r="V15" s="28">
        <v>24</v>
      </c>
      <c r="W15" s="39">
        <v>0</v>
      </c>
      <c r="X15" s="28">
        <v>28</v>
      </c>
      <c r="Y15" s="39">
        <v>2</v>
      </c>
      <c r="Z15" s="28">
        <v>36</v>
      </c>
      <c r="AA15" s="39">
        <v>2</v>
      </c>
      <c r="AB15" s="28">
        <v>38</v>
      </c>
      <c r="AC15" s="39">
        <v>1</v>
      </c>
      <c r="AD15" s="28">
        <v>20</v>
      </c>
      <c r="AE15" s="39">
        <v>0</v>
      </c>
      <c r="AF15" s="28">
        <v>1</v>
      </c>
      <c r="AG15" s="39">
        <v>0</v>
      </c>
      <c r="AH15" s="28">
        <v>27</v>
      </c>
      <c r="AI15" s="29">
        <v>11</v>
      </c>
      <c r="AJ15" s="30">
        <f t="shared" si="7"/>
        <v>1183</v>
      </c>
      <c r="AK15" s="30">
        <f t="shared" si="8"/>
        <v>1002</v>
      </c>
      <c r="AL15" s="31">
        <f t="shared" si="9"/>
        <v>1295</v>
      </c>
      <c r="AM15" s="31">
        <f t="shared" si="10"/>
        <v>1337</v>
      </c>
      <c r="AN15" s="31">
        <f t="shared" si="11"/>
        <v>1346</v>
      </c>
      <c r="AO15" s="31">
        <f t="shared" si="12"/>
        <v>1326</v>
      </c>
      <c r="AP15" s="31">
        <f t="shared" si="13"/>
        <v>1260</v>
      </c>
      <c r="AQ15" s="31">
        <f t="shared" si="14"/>
        <v>1253</v>
      </c>
      <c r="AR15" s="31">
        <f t="shared" si="15"/>
        <v>1357</v>
      </c>
      <c r="AS15" s="31">
        <f t="shared" si="16"/>
        <v>1359</v>
      </c>
      <c r="AT15" s="31">
        <f t="shared" si="17"/>
        <v>1327</v>
      </c>
      <c r="AV15" s="32">
        <f t="shared" si="18"/>
        <v>12</v>
      </c>
      <c r="AW15" s="32">
        <f t="shared" si="19"/>
        <v>9</v>
      </c>
      <c r="AX15" s="32">
        <f t="shared" si="20"/>
        <v>10</v>
      </c>
      <c r="AY15" s="32">
        <f t="shared" si="21"/>
        <v>14</v>
      </c>
      <c r="AZ15" s="32">
        <f t="shared" si="22"/>
        <v>14</v>
      </c>
      <c r="BA15" s="32">
        <f t="shared" si="23"/>
        <v>12</v>
      </c>
      <c r="BB15" s="32">
        <f t="shared" si="24"/>
        <v>11</v>
      </c>
      <c r="BC15" s="32">
        <f t="shared" si="25"/>
        <v>8</v>
      </c>
      <c r="BD15" s="32">
        <f t="shared" si="26"/>
        <v>15</v>
      </c>
      <c r="BE15" s="32">
        <f t="shared" si="27"/>
        <v>14</v>
      </c>
      <c r="BF15" s="32">
        <f t="shared" si="28"/>
        <v>13</v>
      </c>
      <c r="BG15" s="32">
        <f t="shared" si="29"/>
        <v>132</v>
      </c>
      <c r="BH15" s="32">
        <f t="shared" si="30"/>
        <v>124</v>
      </c>
      <c r="BI15" s="32">
        <f t="shared" si="31"/>
        <v>8</v>
      </c>
      <c r="BJ15" s="32">
        <f t="shared" si="32"/>
        <v>15</v>
      </c>
    </row>
    <row r="16" spans="1:62" ht="14.25" customHeight="1">
      <c r="A16" s="33">
        <v>12</v>
      </c>
      <c r="B16" s="53" t="s">
        <v>96</v>
      </c>
      <c r="C16" s="45" t="s">
        <v>97</v>
      </c>
      <c r="D16" s="19">
        <f t="shared" si="0"/>
        <v>1395.8999999999999</v>
      </c>
      <c r="E16" s="34">
        <f t="shared" si="1"/>
        <v>-16.10000000000003</v>
      </c>
      <c r="F16" s="35">
        <v>1412</v>
      </c>
      <c r="G16" s="42">
        <f t="shared" si="2"/>
        <v>118.63636363636374</v>
      </c>
      <c r="H16" s="38">
        <v>20</v>
      </c>
      <c r="I16" s="22">
        <f t="shared" si="3"/>
        <v>12</v>
      </c>
      <c r="J16" s="23">
        <f t="shared" si="4"/>
        <v>11</v>
      </c>
      <c r="K16" s="24">
        <f t="shared" si="5"/>
        <v>1293.3636363636363</v>
      </c>
      <c r="L16" s="25">
        <f t="shared" si="6"/>
        <v>145</v>
      </c>
      <c r="M16" s="39">
        <v>2</v>
      </c>
      <c r="N16" s="28">
        <v>48</v>
      </c>
      <c r="O16" s="39">
        <v>1</v>
      </c>
      <c r="P16" s="28">
        <v>33</v>
      </c>
      <c r="Q16" s="39">
        <v>2</v>
      </c>
      <c r="R16" s="28">
        <v>51</v>
      </c>
      <c r="S16" s="39">
        <v>2</v>
      </c>
      <c r="T16" s="28">
        <v>17</v>
      </c>
      <c r="U16" s="39">
        <v>1</v>
      </c>
      <c r="V16" s="28">
        <v>30</v>
      </c>
      <c r="W16" s="39">
        <v>0</v>
      </c>
      <c r="X16" s="28">
        <v>19</v>
      </c>
      <c r="Y16" s="39">
        <v>1</v>
      </c>
      <c r="Z16" s="28">
        <v>46</v>
      </c>
      <c r="AA16" s="39">
        <v>1</v>
      </c>
      <c r="AB16" s="28">
        <v>23</v>
      </c>
      <c r="AC16" s="39">
        <v>0</v>
      </c>
      <c r="AD16" s="28">
        <v>24</v>
      </c>
      <c r="AE16" s="39">
        <v>1</v>
      </c>
      <c r="AF16" s="28">
        <v>26</v>
      </c>
      <c r="AG16" s="39">
        <v>1</v>
      </c>
      <c r="AH16" s="28">
        <v>28</v>
      </c>
      <c r="AI16" s="29">
        <v>12</v>
      </c>
      <c r="AJ16" s="30">
        <f t="shared" si="7"/>
        <v>1170</v>
      </c>
      <c r="AK16" s="30">
        <f t="shared" si="8"/>
        <v>1294</v>
      </c>
      <c r="AL16" s="31">
        <f t="shared" si="9"/>
        <v>1145</v>
      </c>
      <c r="AM16" s="31">
        <f t="shared" si="10"/>
        <v>1382</v>
      </c>
      <c r="AN16" s="31">
        <f t="shared" si="11"/>
        <v>1309</v>
      </c>
      <c r="AO16" s="31">
        <f t="shared" si="12"/>
        <v>1368</v>
      </c>
      <c r="AP16" s="31">
        <f t="shared" si="13"/>
        <v>1201</v>
      </c>
      <c r="AQ16" s="31">
        <f t="shared" si="14"/>
        <v>1349</v>
      </c>
      <c r="AR16" s="31">
        <f t="shared" si="15"/>
        <v>1346</v>
      </c>
      <c r="AS16" s="31">
        <f t="shared" si="16"/>
        <v>1337</v>
      </c>
      <c r="AT16" s="31">
        <f t="shared" si="17"/>
        <v>1326</v>
      </c>
      <c r="AV16" s="32">
        <f t="shared" si="18"/>
        <v>11</v>
      </c>
      <c r="AW16" s="32">
        <f t="shared" si="19"/>
        <v>12</v>
      </c>
      <c r="AX16" s="32">
        <f t="shared" si="20"/>
        <v>12</v>
      </c>
      <c r="AY16" s="32">
        <f t="shared" si="21"/>
        <v>13</v>
      </c>
      <c r="AZ16" s="32">
        <f t="shared" si="22"/>
        <v>10</v>
      </c>
      <c r="BA16" s="32">
        <f t="shared" si="23"/>
        <v>19</v>
      </c>
      <c r="BB16" s="32">
        <f t="shared" si="24"/>
        <v>14</v>
      </c>
      <c r="BC16" s="32">
        <f t="shared" si="25"/>
        <v>14</v>
      </c>
      <c r="BD16" s="32">
        <f t="shared" si="26"/>
        <v>14</v>
      </c>
      <c r="BE16" s="32">
        <f t="shared" si="27"/>
        <v>14</v>
      </c>
      <c r="BF16" s="32">
        <f t="shared" si="28"/>
        <v>12</v>
      </c>
      <c r="BG16" s="32">
        <f t="shared" si="29"/>
        <v>145</v>
      </c>
      <c r="BH16" s="32">
        <f t="shared" si="30"/>
        <v>135</v>
      </c>
      <c r="BI16" s="32">
        <f t="shared" si="31"/>
        <v>10</v>
      </c>
      <c r="BJ16" s="32">
        <f t="shared" si="32"/>
        <v>19</v>
      </c>
    </row>
    <row r="17" spans="1:62" ht="14.25" customHeight="1">
      <c r="A17" s="33">
        <v>13</v>
      </c>
      <c r="B17" s="44" t="s">
        <v>338</v>
      </c>
      <c r="C17" s="18" t="s">
        <v>339</v>
      </c>
      <c r="D17" s="19">
        <f t="shared" si="0"/>
        <v>1394.76</v>
      </c>
      <c r="E17" s="34">
        <f t="shared" si="1"/>
        <v>-14.240000000000013</v>
      </c>
      <c r="F17" s="35">
        <v>1409</v>
      </c>
      <c r="G17" s="42">
        <f t="shared" si="2"/>
        <v>110.18181818181824</v>
      </c>
      <c r="H17" s="38">
        <v>28</v>
      </c>
      <c r="I17" s="22">
        <f t="shared" si="3"/>
        <v>12</v>
      </c>
      <c r="J17" s="23">
        <f t="shared" si="4"/>
        <v>11</v>
      </c>
      <c r="K17" s="24">
        <f t="shared" si="5"/>
        <v>1298.8181818181818</v>
      </c>
      <c r="L17" s="25">
        <f t="shared" si="6"/>
        <v>123</v>
      </c>
      <c r="M17" s="39">
        <v>2</v>
      </c>
      <c r="N17" s="28">
        <v>49</v>
      </c>
      <c r="O17" s="39">
        <v>2</v>
      </c>
      <c r="P17" s="28">
        <v>45</v>
      </c>
      <c r="Q17" s="39">
        <v>1</v>
      </c>
      <c r="R17" s="28">
        <v>30</v>
      </c>
      <c r="S17" s="39">
        <v>2</v>
      </c>
      <c r="T17" s="28">
        <v>18</v>
      </c>
      <c r="U17" s="39">
        <v>1</v>
      </c>
      <c r="V17" s="28">
        <v>14</v>
      </c>
      <c r="W17" s="39">
        <v>0</v>
      </c>
      <c r="X17" s="28">
        <v>24</v>
      </c>
      <c r="Y17" s="39">
        <v>0</v>
      </c>
      <c r="Z17" s="28">
        <v>22</v>
      </c>
      <c r="AA17" s="39">
        <v>0</v>
      </c>
      <c r="AB17" s="28">
        <v>26</v>
      </c>
      <c r="AC17" s="39">
        <v>2</v>
      </c>
      <c r="AD17" s="28">
        <v>38</v>
      </c>
      <c r="AE17" s="39">
        <v>1</v>
      </c>
      <c r="AF17" s="28">
        <v>27</v>
      </c>
      <c r="AG17" s="39">
        <v>1</v>
      </c>
      <c r="AH17" s="28">
        <v>42</v>
      </c>
      <c r="AI17" s="29">
        <v>13</v>
      </c>
      <c r="AJ17" s="30">
        <f t="shared" si="7"/>
        <v>1160</v>
      </c>
      <c r="AK17" s="30">
        <f t="shared" si="8"/>
        <v>1203</v>
      </c>
      <c r="AL17" s="31">
        <f t="shared" si="9"/>
        <v>1309</v>
      </c>
      <c r="AM17" s="31">
        <f t="shared" si="10"/>
        <v>1377</v>
      </c>
      <c r="AN17" s="31">
        <f t="shared" si="11"/>
        <v>1395</v>
      </c>
      <c r="AO17" s="31">
        <f t="shared" si="12"/>
        <v>1346</v>
      </c>
      <c r="AP17" s="31">
        <f t="shared" si="13"/>
        <v>1351</v>
      </c>
      <c r="AQ17" s="31">
        <f t="shared" si="14"/>
        <v>1337</v>
      </c>
      <c r="AR17" s="31">
        <f t="shared" si="15"/>
        <v>1253</v>
      </c>
      <c r="AS17" s="31">
        <f t="shared" si="16"/>
        <v>1327</v>
      </c>
      <c r="AT17" s="31">
        <f t="shared" si="17"/>
        <v>1229</v>
      </c>
      <c r="AV17" s="32">
        <f t="shared" si="18"/>
        <v>7</v>
      </c>
      <c r="AW17" s="32">
        <f t="shared" si="19"/>
        <v>9</v>
      </c>
      <c r="AX17" s="32">
        <f t="shared" si="20"/>
        <v>10</v>
      </c>
      <c r="AY17" s="32">
        <f t="shared" si="21"/>
        <v>11</v>
      </c>
      <c r="AZ17" s="32">
        <f t="shared" si="22"/>
        <v>12</v>
      </c>
      <c r="BA17" s="32">
        <f t="shared" si="23"/>
        <v>14</v>
      </c>
      <c r="BB17" s="32">
        <f t="shared" si="24"/>
        <v>13</v>
      </c>
      <c r="BC17" s="32">
        <f t="shared" si="25"/>
        <v>14</v>
      </c>
      <c r="BD17" s="32">
        <f t="shared" si="26"/>
        <v>8</v>
      </c>
      <c r="BE17" s="32">
        <f t="shared" si="27"/>
        <v>13</v>
      </c>
      <c r="BF17" s="32">
        <f t="shared" si="28"/>
        <v>12</v>
      </c>
      <c r="BG17" s="32">
        <f t="shared" si="29"/>
        <v>123</v>
      </c>
      <c r="BH17" s="32">
        <f t="shared" si="30"/>
        <v>116</v>
      </c>
      <c r="BI17" s="32">
        <f t="shared" si="31"/>
        <v>7</v>
      </c>
      <c r="BJ17" s="32">
        <f t="shared" si="32"/>
        <v>14</v>
      </c>
    </row>
    <row r="18" spans="1:62" ht="14.25" customHeight="1">
      <c r="A18" s="33">
        <v>14</v>
      </c>
      <c r="B18" s="63" t="s">
        <v>76</v>
      </c>
      <c r="C18" s="41" t="s">
        <v>105</v>
      </c>
      <c r="D18" s="19">
        <f t="shared" si="0"/>
        <v>1392.24</v>
      </c>
      <c r="E18" s="34">
        <f t="shared" si="1"/>
        <v>-2.7599999999999802</v>
      </c>
      <c r="F18" s="35">
        <v>1395</v>
      </c>
      <c r="G18" s="42">
        <f t="shared" si="2"/>
        <v>58</v>
      </c>
      <c r="H18" s="51">
        <v>23</v>
      </c>
      <c r="I18" s="22">
        <f t="shared" si="3"/>
        <v>12</v>
      </c>
      <c r="J18" s="23">
        <f t="shared" si="4"/>
        <v>11</v>
      </c>
      <c r="K18" s="24">
        <f t="shared" si="5"/>
        <v>1337</v>
      </c>
      <c r="L18" s="25">
        <f t="shared" si="6"/>
        <v>133</v>
      </c>
      <c r="M18" s="39">
        <v>1</v>
      </c>
      <c r="N18" s="28">
        <v>50</v>
      </c>
      <c r="O18" s="39">
        <v>2</v>
      </c>
      <c r="P18" s="28">
        <v>42</v>
      </c>
      <c r="Q18" s="39">
        <v>2</v>
      </c>
      <c r="R18" s="28">
        <v>33</v>
      </c>
      <c r="S18" s="39">
        <v>2</v>
      </c>
      <c r="T18" s="28">
        <v>27</v>
      </c>
      <c r="U18" s="39">
        <v>1</v>
      </c>
      <c r="V18" s="28">
        <v>13</v>
      </c>
      <c r="W18" s="39">
        <v>1</v>
      </c>
      <c r="X18" s="28">
        <v>30</v>
      </c>
      <c r="Y18" s="39">
        <v>0</v>
      </c>
      <c r="Z18" s="28">
        <v>9</v>
      </c>
      <c r="AA18" s="39">
        <v>0</v>
      </c>
      <c r="AB18" s="28">
        <v>46</v>
      </c>
      <c r="AC18" s="39">
        <v>2</v>
      </c>
      <c r="AD18" s="28">
        <v>7</v>
      </c>
      <c r="AE18" s="39">
        <v>1</v>
      </c>
      <c r="AF18" s="28">
        <v>5</v>
      </c>
      <c r="AG18" s="39">
        <v>0</v>
      </c>
      <c r="AH18" s="28">
        <v>26</v>
      </c>
      <c r="AI18" s="29">
        <v>14</v>
      </c>
      <c r="AJ18" s="30">
        <f t="shared" si="7"/>
        <v>1145</v>
      </c>
      <c r="AK18" s="30">
        <f t="shared" si="8"/>
        <v>1229</v>
      </c>
      <c r="AL18" s="31">
        <f t="shared" si="9"/>
        <v>1294</v>
      </c>
      <c r="AM18" s="31">
        <f t="shared" si="10"/>
        <v>1327</v>
      </c>
      <c r="AN18" s="31">
        <f t="shared" si="11"/>
        <v>1409</v>
      </c>
      <c r="AO18" s="31">
        <f t="shared" si="12"/>
        <v>1309</v>
      </c>
      <c r="AP18" s="31">
        <f t="shared" si="13"/>
        <v>1438</v>
      </c>
      <c r="AQ18" s="31">
        <f t="shared" si="14"/>
        <v>1201</v>
      </c>
      <c r="AR18" s="31">
        <f t="shared" si="15"/>
        <v>1480</v>
      </c>
      <c r="AS18" s="31">
        <f t="shared" si="16"/>
        <v>1538</v>
      </c>
      <c r="AT18" s="31">
        <f t="shared" si="17"/>
        <v>1337</v>
      </c>
      <c r="AV18" s="32">
        <f t="shared" si="18"/>
        <v>8</v>
      </c>
      <c r="AW18" s="32">
        <f t="shared" si="19"/>
        <v>12</v>
      </c>
      <c r="AX18" s="32">
        <f t="shared" si="20"/>
        <v>12</v>
      </c>
      <c r="AY18" s="32">
        <f t="shared" si="21"/>
        <v>13</v>
      </c>
      <c r="AZ18" s="32">
        <f t="shared" si="22"/>
        <v>12</v>
      </c>
      <c r="BA18" s="32">
        <f t="shared" si="23"/>
        <v>10</v>
      </c>
      <c r="BB18" s="32">
        <f t="shared" si="24"/>
        <v>15</v>
      </c>
      <c r="BC18" s="32">
        <f t="shared" si="25"/>
        <v>14</v>
      </c>
      <c r="BD18" s="32">
        <f t="shared" si="26"/>
        <v>10</v>
      </c>
      <c r="BE18" s="32">
        <f t="shared" si="27"/>
        <v>13</v>
      </c>
      <c r="BF18" s="32">
        <f t="shared" si="28"/>
        <v>14</v>
      </c>
      <c r="BG18" s="32">
        <f t="shared" si="29"/>
        <v>133</v>
      </c>
      <c r="BH18" s="32">
        <f t="shared" si="30"/>
        <v>125</v>
      </c>
      <c r="BI18" s="32">
        <f t="shared" si="31"/>
        <v>8</v>
      </c>
      <c r="BJ18" s="32">
        <f t="shared" si="32"/>
        <v>15</v>
      </c>
    </row>
    <row r="19" spans="1:62" ht="14.25" customHeight="1">
      <c r="A19" s="33">
        <v>15</v>
      </c>
      <c r="B19" s="44" t="s">
        <v>340</v>
      </c>
      <c r="C19" s="45" t="s">
        <v>118</v>
      </c>
      <c r="D19" s="19">
        <f t="shared" si="0"/>
        <v>1402.82</v>
      </c>
      <c r="E19" s="34">
        <f t="shared" si="1"/>
        <v>11.819999999999986</v>
      </c>
      <c r="F19" s="35">
        <v>1391</v>
      </c>
      <c r="G19" s="42">
        <f t="shared" si="2"/>
        <v>82.63636363636374</v>
      </c>
      <c r="H19" s="38">
        <v>7</v>
      </c>
      <c r="I19" s="22">
        <f t="shared" si="3"/>
        <v>14</v>
      </c>
      <c r="J19" s="23">
        <f t="shared" si="4"/>
        <v>11</v>
      </c>
      <c r="K19" s="24">
        <f t="shared" si="5"/>
        <v>1308.3636363636363</v>
      </c>
      <c r="L19" s="25">
        <f t="shared" si="6"/>
        <v>146</v>
      </c>
      <c r="M19" s="39">
        <v>0</v>
      </c>
      <c r="N19" s="28">
        <v>51</v>
      </c>
      <c r="O19" s="39">
        <v>2</v>
      </c>
      <c r="P19" s="28">
        <v>53</v>
      </c>
      <c r="Q19" s="39">
        <v>2</v>
      </c>
      <c r="R19" s="28">
        <v>47</v>
      </c>
      <c r="S19" s="39">
        <v>2</v>
      </c>
      <c r="T19" s="28">
        <v>28</v>
      </c>
      <c r="U19" s="39">
        <v>2</v>
      </c>
      <c r="V19" s="28">
        <v>32</v>
      </c>
      <c r="W19" s="39">
        <v>0</v>
      </c>
      <c r="X19" s="28">
        <v>10</v>
      </c>
      <c r="Y19" s="39">
        <v>2</v>
      </c>
      <c r="Z19" s="28">
        <v>26</v>
      </c>
      <c r="AA19" s="39">
        <v>0</v>
      </c>
      <c r="AB19" s="28">
        <v>19</v>
      </c>
      <c r="AC19" s="39">
        <v>2</v>
      </c>
      <c r="AD19" s="28">
        <v>30</v>
      </c>
      <c r="AE19" s="39">
        <v>2</v>
      </c>
      <c r="AF19" s="28">
        <v>29</v>
      </c>
      <c r="AG19" s="39">
        <v>0</v>
      </c>
      <c r="AH19" s="28">
        <v>3</v>
      </c>
      <c r="AI19" s="29">
        <v>15</v>
      </c>
      <c r="AJ19" s="30">
        <f t="shared" si="7"/>
        <v>1145</v>
      </c>
      <c r="AK19" s="30">
        <f t="shared" si="8"/>
        <v>1131</v>
      </c>
      <c r="AL19" s="31">
        <f t="shared" si="9"/>
        <v>1183</v>
      </c>
      <c r="AM19" s="31">
        <f t="shared" si="10"/>
        <v>1326</v>
      </c>
      <c r="AN19" s="31">
        <f t="shared" si="11"/>
        <v>1295</v>
      </c>
      <c r="AO19" s="31">
        <f t="shared" si="12"/>
        <v>1421</v>
      </c>
      <c r="AP19" s="31">
        <f t="shared" si="13"/>
        <v>1337</v>
      </c>
      <c r="AQ19" s="31">
        <f t="shared" si="14"/>
        <v>1368</v>
      </c>
      <c r="AR19" s="31">
        <f t="shared" si="15"/>
        <v>1309</v>
      </c>
      <c r="AS19" s="31">
        <f t="shared" si="16"/>
        <v>1320</v>
      </c>
      <c r="AT19" s="31">
        <f t="shared" si="17"/>
        <v>1557</v>
      </c>
      <c r="AV19" s="32">
        <f t="shared" si="18"/>
        <v>12</v>
      </c>
      <c r="AW19" s="32">
        <f t="shared" si="19"/>
        <v>10</v>
      </c>
      <c r="AX19" s="32">
        <f t="shared" si="20"/>
        <v>12</v>
      </c>
      <c r="AY19" s="32">
        <f t="shared" si="21"/>
        <v>12</v>
      </c>
      <c r="AZ19" s="32">
        <f t="shared" si="22"/>
        <v>10</v>
      </c>
      <c r="BA19" s="32">
        <f t="shared" si="23"/>
        <v>19</v>
      </c>
      <c r="BB19" s="32">
        <f t="shared" si="24"/>
        <v>14</v>
      </c>
      <c r="BC19" s="32">
        <f t="shared" si="25"/>
        <v>19</v>
      </c>
      <c r="BD19" s="32">
        <f t="shared" si="26"/>
        <v>10</v>
      </c>
      <c r="BE19" s="32">
        <f t="shared" si="27"/>
        <v>12</v>
      </c>
      <c r="BF19" s="32">
        <f t="shared" si="28"/>
        <v>16</v>
      </c>
      <c r="BG19" s="32">
        <f t="shared" si="29"/>
        <v>146</v>
      </c>
      <c r="BH19" s="32">
        <f t="shared" si="30"/>
        <v>136</v>
      </c>
      <c r="BI19" s="32">
        <f t="shared" si="31"/>
        <v>10</v>
      </c>
      <c r="BJ19" s="32">
        <f t="shared" si="32"/>
        <v>19</v>
      </c>
    </row>
    <row r="20" spans="1:62" ht="14.25" customHeight="1">
      <c r="A20" s="33">
        <v>16</v>
      </c>
      <c r="B20" s="44" t="s">
        <v>341</v>
      </c>
      <c r="C20" s="45" t="s">
        <v>336</v>
      </c>
      <c r="D20" s="19">
        <f t="shared" si="0"/>
        <v>1350</v>
      </c>
      <c r="E20" s="34">
        <f>(I20-J20*2*(15+50)%)*10</f>
        <v>-33.000000000000007</v>
      </c>
      <c r="F20" s="35">
        <v>1383</v>
      </c>
      <c r="G20" s="528">
        <f t="shared" si="2"/>
        <v>233.27272727272725</v>
      </c>
      <c r="H20" s="51">
        <v>38</v>
      </c>
      <c r="I20" s="22">
        <f t="shared" si="3"/>
        <v>11</v>
      </c>
      <c r="J20" s="23">
        <f t="shared" si="4"/>
        <v>11</v>
      </c>
      <c r="K20" s="24">
        <f t="shared" si="5"/>
        <v>1149.7272727272727</v>
      </c>
      <c r="L20" s="25">
        <f t="shared" si="6"/>
        <v>113</v>
      </c>
      <c r="M20" s="39">
        <v>1</v>
      </c>
      <c r="N20" s="52">
        <v>52</v>
      </c>
      <c r="O20" s="39">
        <v>1</v>
      </c>
      <c r="P20" s="52">
        <v>50</v>
      </c>
      <c r="Q20" s="39">
        <v>1</v>
      </c>
      <c r="R20" s="52">
        <v>44</v>
      </c>
      <c r="S20" s="39">
        <v>0</v>
      </c>
      <c r="T20" s="52">
        <v>46</v>
      </c>
      <c r="U20" s="39">
        <v>1</v>
      </c>
      <c r="V20" s="52">
        <v>55</v>
      </c>
      <c r="W20" s="39">
        <v>2</v>
      </c>
      <c r="X20" s="52">
        <v>58</v>
      </c>
      <c r="Y20" s="39">
        <v>1</v>
      </c>
      <c r="Z20" s="52">
        <v>68</v>
      </c>
      <c r="AA20" s="39">
        <v>0</v>
      </c>
      <c r="AB20" s="52">
        <v>42</v>
      </c>
      <c r="AC20" s="39">
        <v>2</v>
      </c>
      <c r="AD20" s="52">
        <v>49</v>
      </c>
      <c r="AE20" s="39">
        <v>0</v>
      </c>
      <c r="AF20" s="52">
        <v>43</v>
      </c>
      <c r="AG20" s="39">
        <v>2</v>
      </c>
      <c r="AH20" s="52">
        <v>54</v>
      </c>
      <c r="AI20" s="29">
        <v>16</v>
      </c>
      <c r="AJ20" s="30">
        <f t="shared" si="7"/>
        <v>1132</v>
      </c>
      <c r="AK20" s="30">
        <f t="shared" si="8"/>
        <v>1145</v>
      </c>
      <c r="AL20" s="31">
        <f t="shared" si="9"/>
        <v>1210</v>
      </c>
      <c r="AM20" s="31">
        <f t="shared" si="10"/>
        <v>1201</v>
      </c>
      <c r="AN20" s="31">
        <f t="shared" si="11"/>
        <v>1118</v>
      </c>
      <c r="AO20" s="31">
        <f t="shared" si="12"/>
        <v>1110</v>
      </c>
      <c r="AP20" s="31">
        <f t="shared" si="13"/>
        <v>1000</v>
      </c>
      <c r="AQ20" s="31">
        <f t="shared" si="14"/>
        <v>1229</v>
      </c>
      <c r="AR20" s="31">
        <f t="shared" si="15"/>
        <v>1160</v>
      </c>
      <c r="AS20" s="31">
        <f t="shared" si="16"/>
        <v>1213</v>
      </c>
      <c r="AT20" s="31">
        <f t="shared" si="17"/>
        <v>1129</v>
      </c>
      <c r="AV20" s="32">
        <f t="shared" si="18"/>
        <v>11</v>
      </c>
      <c r="AW20" s="32">
        <f t="shared" si="19"/>
        <v>8</v>
      </c>
      <c r="AX20" s="32">
        <f t="shared" si="20"/>
        <v>10</v>
      </c>
      <c r="AY20" s="32">
        <f t="shared" si="21"/>
        <v>14</v>
      </c>
      <c r="AZ20" s="32">
        <f t="shared" si="22"/>
        <v>9</v>
      </c>
      <c r="BA20" s="32">
        <f t="shared" si="23"/>
        <v>12</v>
      </c>
      <c r="BB20" s="32">
        <f t="shared" si="24"/>
        <v>10</v>
      </c>
      <c r="BC20" s="32">
        <f t="shared" si="25"/>
        <v>12</v>
      </c>
      <c r="BD20" s="32">
        <f t="shared" si="26"/>
        <v>7</v>
      </c>
      <c r="BE20" s="32">
        <f t="shared" si="27"/>
        <v>11</v>
      </c>
      <c r="BF20" s="32">
        <f t="shared" si="28"/>
        <v>9</v>
      </c>
      <c r="BG20" s="32">
        <f t="shared" si="29"/>
        <v>113</v>
      </c>
      <c r="BH20" s="32">
        <f t="shared" si="30"/>
        <v>106</v>
      </c>
      <c r="BI20" s="32">
        <f t="shared" si="31"/>
        <v>7</v>
      </c>
      <c r="BJ20" s="32">
        <f t="shared" si="32"/>
        <v>14</v>
      </c>
    </row>
    <row r="21" spans="1:62" ht="14.25" customHeight="1">
      <c r="A21" s="33">
        <v>17</v>
      </c>
      <c r="B21" s="53" t="s">
        <v>91</v>
      </c>
      <c r="C21" s="47" t="s">
        <v>85</v>
      </c>
      <c r="D21" s="19">
        <f t="shared" si="0"/>
        <v>1388.4</v>
      </c>
      <c r="E21" s="34">
        <f t="shared" si="1"/>
        <v>6.4000000000000057</v>
      </c>
      <c r="F21" s="35">
        <v>1382</v>
      </c>
      <c r="G21" s="42">
        <f t="shared" si="2"/>
        <v>61.818181818181756</v>
      </c>
      <c r="H21" s="51">
        <v>17</v>
      </c>
      <c r="I21" s="22">
        <f t="shared" si="3"/>
        <v>13</v>
      </c>
      <c r="J21" s="23">
        <f t="shared" si="4"/>
        <v>11</v>
      </c>
      <c r="K21" s="24">
        <f t="shared" si="5"/>
        <v>1320.1818181818182</v>
      </c>
      <c r="L21" s="25">
        <f t="shared" si="6"/>
        <v>130</v>
      </c>
      <c r="M21" s="39">
        <v>2</v>
      </c>
      <c r="N21" s="28">
        <v>53</v>
      </c>
      <c r="O21" s="39">
        <v>1</v>
      </c>
      <c r="P21" s="28">
        <v>51</v>
      </c>
      <c r="Q21" s="39">
        <v>2</v>
      </c>
      <c r="R21" s="28">
        <v>6</v>
      </c>
      <c r="S21" s="39">
        <v>0</v>
      </c>
      <c r="T21" s="28">
        <v>12</v>
      </c>
      <c r="U21" s="39">
        <v>2</v>
      </c>
      <c r="V21" s="28">
        <v>36</v>
      </c>
      <c r="W21" s="39">
        <v>0</v>
      </c>
      <c r="X21" s="28">
        <v>2</v>
      </c>
      <c r="Y21" s="39">
        <v>2</v>
      </c>
      <c r="Z21" s="28">
        <v>27</v>
      </c>
      <c r="AA21" s="39">
        <v>0</v>
      </c>
      <c r="AB21" s="28">
        <v>33</v>
      </c>
      <c r="AC21" s="39">
        <v>1</v>
      </c>
      <c r="AD21" s="28">
        <v>21</v>
      </c>
      <c r="AE21" s="39">
        <v>1</v>
      </c>
      <c r="AF21" s="28">
        <v>28</v>
      </c>
      <c r="AG21" s="39">
        <v>2</v>
      </c>
      <c r="AH21" s="28">
        <v>43</v>
      </c>
      <c r="AI21" s="29">
        <v>17</v>
      </c>
      <c r="AJ21" s="30">
        <f t="shared" si="7"/>
        <v>1131</v>
      </c>
      <c r="AK21" s="30">
        <f t="shared" si="8"/>
        <v>1145</v>
      </c>
      <c r="AL21" s="31">
        <f t="shared" si="9"/>
        <v>1486</v>
      </c>
      <c r="AM21" s="31">
        <f t="shared" si="10"/>
        <v>1412</v>
      </c>
      <c r="AN21" s="31">
        <f t="shared" si="11"/>
        <v>1260</v>
      </c>
      <c r="AO21" s="31">
        <f t="shared" si="12"/>
        <v>1573</v>
      </c>
      <c r="AP21" s="31">
        <f t="shared" si="13"/>
        <v>1327</v>
      </c>
      <c r="AQ21" s="31">
        <f t="shared" si="14"/>
        <v>1294</v>
      </c>
      <c r="AR21" s="31">
        <f t="shared" si="15"/>
        <v>1355</v>
      </c>
      <c r="AS21" s="31">
        <f t="shared" si="16"/>
        <v>1326</v>
      </c>
      <c r="AT21" s="31">
        <f t="shared" si="17"/>
        <v>1213</v>
      </c>
      <c r="AV21" s="32">
        <f t="shared" si="18"/>
        <v>10</v>
      </c>
      <c r="AW21" s="32">
        <f t="shared" si="19"/>
        <v>12</v>
      </c>
      <c r="AX21" s="32">
        <f t="shared" si="20"/>
        <v>9</v>
      </c>
      <c r="AY21" s="32">
        <f t="shared" si="21"/>
        <v>12</v>
      </c>
      <c r="AZ21" s="32">
        <f t="shared" si="22"/>
        <v>11</v>
      </c>
      <c r="BA21" s="32">
        <f t="shared" si="23"/>
        <v>16</v>
      </c>
      <c r="BB21" s="32">
        <f t="shared" si="24"/>
        <v>13</v>
      </c>
      <c r="BC21" s="32">
        <f t="shared" si="25"/>
        <v>12</v>
      </c>
      <c r="BD21" s="32">
        <f t="shared" si="26"/>
        <v>12</v>
      </c>
      <c r="BE21" s="32">
        <f t="shared" si="27"/>
        <v>12</v>
      </c>
      <c r="BF21" s="32">
        <f t="shared" si="28"/>
        <v>11</v>
      </c>
      <c r="BG21" s="32">
        <f t="shared" si="29"/>
        <v>130</v>
      </c>
      <c r="BH21" s="32">
        <f t="shared" si="30"/>
        <v>121</v>
      </c>
      <c r="BI21" s="32">
        <f t="shared" si="31"/>
        <v>9</v>
      </c>
      <c r="BJ21" s="32">
        <f t="shared" si="32"/>
        <v>16</v>
      </c>
    </row>
    <row r="22" spans="1:62" ht="14.25" customHeight="1">
      <c r="A22" s="33">
        <v>18</v>
      </c>
      <c r="B22" s="55" t="s">
        <v>102</v>
      </c>
      <c r="C22" s="47" t="s">
        <v>103</v>
      </c>
      <c r="D22" s="19">
        <f t="shared" si="0"/>
        <v>1344</v>
      </c>
      <c r="E22" s="34">
        <f>(I22-J22*2*(15+50)%)*10</f>
        <v>-33.000000000000007</v>
      </c>
      <c r="F22" s="35">
        <v>1377</v>
      </c>
      <c r="G22" s="528">
        <f t="shared" si="2"/>
        <v>165.72727272727275</v>
      </c>
      <c r="H22" s="51">
        <v>34</v>
      </c>
      <c r="I22" s="22">
        <f t="shared" si="3"/>
        <v>11</v>
      </c>
      <c r="J22" s="23">
        <f t="shared" si="4"/>
        <v>11</v>
      </c>
      <c r="K22" s="24">
        <f t="shared" si="5"/>
        <v>1211.2727272727273</v>
      </c>
      <c r="L22" s="25">
        <f t="shared" si="6"/>
        <v>124</v>
      </c>
      <c r="M22" s="39">
        <v>2</v>
      </c>
      <c r="N22" s="28">
        <v>54</v>
      </c>
      <c r="O22" s="39">
        <v>2</v>
      </c>
      <c r="P22" s="28">
        <v>44</v>
      </c>
      <c r="Q22" s="39">
        <v>1</v>
      </c>
      <c r="R22" s="28">
        <v>27</v>
      </c>
      <c r="S22" s="39">
        <v>0</v>
      </c>
      <c r="T22" s="28">
        <v>13</v>
      </c>
      <c r="U22" s="39">
        <v>2</v>
      </c>
      <c r="V22" s="28">
        <v>31</v>
      </c>
      <c r="W22" s="39">
        <v>0</v>
      </c>
      <c r="X22" s="28">
        <v>29</v>
      </c>
      <c r="Y22" s="39">
        <v>0</v>
      </c>
      <c r="Z22" s="28">
        <v>33</v>
      </c>
      <c r="AA22" s="39">
        <v>0</v>
      </c>
      <c r="AB22" s="28">
        <v>43</v>
      </c>
      <c r="AC22" s="39">
        <v>1</v>
      </c>
      <c r="AD22" s="28">
        <v>70</v>
      </c>
      <c r="AE22" s="39">
        <v>1</v>
      </c>
      <c r="AF22" s="28">
        <v>58</v>
      </c>
      <c r="AG22" s="39">
        <v>2</v>
      </c>
      <c r="AH22" s="28">
        <v>60</v>
      </c>
      <c r="AI22" s="29">
        <v>18</v>
      </c>
      <c r="AJ22" s="30">
        <f t="shared" si="7"/>
        <v>1129</v>
      </c>
      <c r="AK22" s="30">
        <f t="shared" si="8"/>
        <v>1210</v>
      </c>
      <c r="AL22" s="31">
        <f t="shared" si="9"/>
        <v>1327</v>
      </c>
      <c r="AM22" s="31">
        <f t="shared" si="10"/>
        <v>1409</v>
      </c>
      <c r="AN22" s="31">
        <f t="shared" si="11"/>
        <v>1309</v>
      </c>
      <c r="AO22" s="31">
        <f t="shared" si="12"/>
        <v>1320</v>
      </c>
      <c r="AP22" s="31">
        <f t="shared" si="13"/>
        <v>1294</v>
      </c>
      <c r="AQ22" s="31">
        <f t="shared" si="14"/>
        <v>1213</v>
      </c>
      <c r="AR22" s="31">
        <f t="shared" si="15"/>
        <v>1000</v>
      </c>
      <c r="AS22" s="31">
        <f t="shared" si="16"/>
        <v>1110</v>
      </c>
      <c r="AT22" s="31">
        <f t="shared" si="17"/>
        <v>1003</v>
      </c>
      <c r="AV22" s="32">
        <f t="shared" si="18"/>
        <v>9</v>
      </c>
      <c r="AW22" s="32">
        <f t="shared" si="19"/>
        <v>10</v>
      </c>
      <c r="AX22" s="32">
        <f t="shared" si="20"/>
        <v>13</v>
      </c>
      <c r="AY22" s="32">
        <f t="shared" si="21"/>
        <v>12</v>
      </c>
      <c r="AZ22" s="32">
        <f t="shared" si="22"/>
        <v>13</v>
      </c>
      <c r="BA22" s="32">
        <f t="shared" si="23"/>
        <v>12</v>
      </c>
      <c r="BB22" s="32">
        <f t="shared" si="24"/>
        <v>12</v>
      </c>
      <c r="BC22" s="32">
        <f t="shared" si="25"/>
        <v>11</v>
      </c>
      <c r="BD22" s="32">
        <f t="shared" si="26"/>
        <v>11</v>
      </c>
      <c r="BE22" s="32">
        <f t="shared" si="27"/>
        <v>12</v>
      </c>
      <c r="BF22" s="32">
        <f t="shared" si="28"/>
        <v>9</v>
      </c>
      <c r="BG22" s="32">
        <f t="shared" si="29"/>
        <v>124</v>
      </c>
      <c r="BH22" s="32">
        <f t="shared" si="30"/>
        <v>115</v>
      </c>
      <c r="BI22" s="32">
        <f t="shared" si="31"/>
        <v>9</v>
      </c>
      <c r="BJ22" s="32">
        <f t="shared" si="32"/>
        <v>13</v>
      </c>
    </row>
    <row r="23" spans="1:62" ht="14.25" customHeight="1">
      <c r="A23" s="33">
        <v>19</v>
      </c>
      <c r="B23" s="529" t="s">
        <v>92</v>
      </c>
      <c r="C23" s="45" t="s">
        <v>93</v>
      </c>
      <c r="D23" s="19">
        <f t="shared" si="0"/>
        <v>1442.84</v>
      </c>
      <c r="E23" s="34">
        <f t="shared" si="1"/>
        <v>74.839999999999975</v>
      </c>
      <c r="F23" s="35">
        <v>1368</v>
      </c>
      <c r="G23" s="42">
        <f t="shared" si="2"/>
        <v>23.454545454545496</v>
      </c>
      <c r="H23" s="36">
        <v>2</v>
      </c>
      <c r="I23" s="22">
        <f t="shared" si="3"/>
        <v>19</v>
      </c>
      <c r="J23" s="23">
        <f t="shared" si="4"/>
        <v>11</v>
      </c>
      <c r="K23" s="24">
        <f t="shared" si="5"/>
        <v>1344.5454545454545</v>
      </c>
      <c r="L23" s="25">
        <f t="shared" si="6"/>
        <v>148</v>
      </c>
      <c r="M23" s="39">
        <v>2</v>
      </c>
      <c r="N23" s="28">
        <v>55</v>
      </c>
      <c r="O23" s="39">
        <v>2</v>
      </c>
      <c r="P23" s="28">
        <v>67</v>
      </c>
      <c r="Q23" s="39">
        <v>2</v>
      </c>
      <c r="R23" s="28">
        <v>2</v>
      </c>
      <c r="S23" s="39">
        <v>0</v>
      </c>
      <c r="T23" s="28">
        <v>10</v>
      </c>
      <c r="U23" s="39">
        <v>2</v>
      </c>
      <c r="V23" s="28">
        <v>1</v>
      </c>
      <c r="W23" s="39">
        <v>2</v>
      </c>
      <c r="X23" s="28">
        <v>12</v>
      </c>
      <c r="Y23" s="39">
        <v>1</v>
      </c>
      <c r="Z23" s="28">
        <v>3</v>
      </c>
      <c r="AA23" s="39">
        <v>2</v>
      </c>
      <c r="AB23" s="28">
        <v>15</v>
      </c>
      <c r="AC23" s="39">
        <v>2</v>
      </c>
      <c r="AD23" s="28">
        <v>29</v>
      </c>
      <c r="AE23" s="39">
        <v>2</v>
      </c>
      <c r="AF23" s="28">
        <v>46</v>
      </c>
      <c r="AG23" s="39">
        <v>2</v>
      </c>
      <c r="AH23" s="28">
        <v>9</v>
      </c>
      <c r="AI23" s="29">
        <v>19</v>
      </c>
      <c r="AJ23" s="30">
        <f t="shared" si="7"/>
        <v>1118</v>
      </c>
      <c r="AK23" s="30">
        <f t="shared" si="8"/>
        <v>1000</v>
      </c>
      <c r="AL23" s="31">
        <f t="shared" si="9"/>
        <v>1573</v>
      </c>
      <c r="AM23" s="31">
        <f t="shared" si="10"/>
        <v>1421</v>
      </c>
      <c r="AN23" s="31">
        <f t="shared" si="11"/>
        <v>1359</v>
      </c>
      <c r="AO23" s="31">
        <f t="shared" si="12"/>
        <v>1412</v>
      </c>
      <c r="AP23" s="31">
        <f t="shared" si="13"/>
        <v>1557</v>
      </c>
      <c r="AQ23" s="31">
        <f t="shared" si="14"/>
        <v>1391</v>
      </c>
      <c r="AR23" s="31">
        <f t="shared" si="15"/>
        <v>1320</v>
      </c>
      <c r="AS23" s="31">
        <f t="shared" si="16"/>
        <v>1201</v>
      </c>
      <c r="AT23" s="31">
        <f t="shared" si="17"/>
        <v>1438</v>
      </c>
      <c r="AV23" s="32">
        <f t="shared" si="18"/>
        <v>9</v>
      </c>
      <c r="AW23" s="32">
        <f t="shared" si="19"/>
        <v>7</v>
      </c>
      <c r="AX23" s="32">
        <f t="shared" si="20"/>
        <v>16</v>
      </c>
      <c r="AY23" s="32">
        <f t="shared" si="21"/>
        <v>19</v>
      </c>
      <c r="AZ23" s="32">
        <f t="shared" si="22"/>
        <v>14</v>
      </c>
      <c r="BA23" s="32">
        <f t="shared" si="23"/>
        <v>12</v>
      </c>
      <c r="BB23" s="32">
        <f t="shared" si="24"/>
        <v>16</v>
      </c>
      <c r="BC23" s="32">
        <f t="shared" si="25"/>
        <v>14</v>
      </c>
      <c r="BD23" s="32">
        <f t="shared" si="26"/>
        <v>12</v>
      </c>
      <c r="BE23" s="32">
        <f t="shared" si="27"/>
        <v>14</v>
      </c>
      <c r="BF23" s="32">
        <f t="shared" si="28"/>
        <v>15</v>
      </c>
      <c r="BG23" s="32">
        <f t="shared" si="29"/>
        <v>148</v>
      </c>
      <c r="BH23" s="32">
        <f t="shared" si="30"/>
        <v>141</v>
      </c>
      <c r="BI23" s="32">
        <f t="shared" si="31"/>
        <v>7</v>
      </c>
      <c r="BJ23" s="32">
        <f t="shared" si="32"/>
        <v>19</v>
      </c>
    </row>
    <row r="24" spans="1:62" ht="14.25" customHeight="1">
      <c r="A24" s="54">
        <v>20</v>
      </c>
      <c r="B24" s="55" t="s">
        <v>342</v>
      </c>
      <c r="C24" s="45" t="s">
        <v>130</v>
      </c>
      <c r="D24" s="56">
        <f t="shared" si="0"/>
        <v>1378.04</v>
      </c>
      <c r="E24" s="34">
        <f t="shared" si="1"/>
        <v>21.039999999999992</v>
      </c>
      <c r="F24" s="35">
        <v>1357</v>
      </c>
      <c r="G24" s="42">
        <f t="shared" si="2"/>
        <v>86.181818181818244</v>
      </c>
      <c r="H24" s="57">
        <v>6</v>
      </c>
      <c r="I24" s="22">
        <f t="shared" si="3"/>
        <v>15</v>
      </c>
      <c r="J24" s="23">
        <f t="shared" si="4"/>
        <v>11</v>
      </c>
      <c r="K24" s="24">
        <f t="shared" si="5"/>
        <v>1270.8181818181818</v>
      </c>
      <c r="L24" s="25">
        <f t="shared" si="6"/>
        <v>131</v>
      </c>
      <c r="M24" s="39">
        <v>2</v>
      </c>
      <c r="N24" s="28">
        <v>56</v>
      </c>
      <c r="O24" s="39">
        <v>2</v>
      </c>
      <c r="P24" s="28">
        <v>58</v>
      </c>
      <c r="Q24" s="39">
        <v>0</v>
      </c>
      <c r="R24" s="28">
        <v>3</v>
      </c>
      <c r="S24" s="39">
        <v>2</v>
      </c>
      <c r="T24" s="28">
        <v>38</v>
      </c>
      <c r="U24" s="39">
        <v>0</v>
      </c>
      <c r="V24" s="28">
        <v>5</v>
      </c>
      <c r="W24" s="39">
        <v>0</v>
      </c>
      <c r="X24" s="28">
        <v>46</v>
      </c>
      <c r="Y24" s="39">
        <v>2</v>
      </c>
      <c r="Z24" s="28">
        <v>70</v>
      </c>
      <c r="AA24" s="39">
        <v>2</v>
      </c>
      <c r="AB24" s="28">
        <v>51</v>
      </c>
      <c r="AC24" s="39">
        <v>1</v>
      </c>
      <c r="AD24" s="28">
        <v>11</v>
      </c>
      <c r="AE24" s="39">
        <v>2</v>
      </c>
      <c r="AF24" s="28">
        <v>33</v>
      </c>
      <c r="AG24" s="39">
        <v>2</v>
      </c>
      <c r="AH24" s="28">
        <v>22</v>
      </c>
      <c r="AI24" s="29">
        <v>20</v>
      </c>
      <c r="AJ24" s="30">
        <f t="shared" si="7"/>
        <v>1116</v>
      </c>
      <c r="AK24" s="30">
        <f t="shared" si="8"/>
        <v>1110</v>
      </c>
      <c r="AL24" s="31">
        <f t="shared" si="9"/>
        <v>1557</v>
      </c>
      <c r="AM24" s="31">
        <f t="shared" si="10"/>
        <v>1253</v>
      </c>
      <c r="AN24" s="31">
        <f t="shared" si="11"/>
        <v>1538</v>
      </c>
      <c r="AO24" s="31">
        <f t="shared" si="12"/>
        <v>1201</v>
      </c>
      <c r="AP24" s="31">
        <f t="shared" si="13"/>
        <v>1000</v>
      </c>
      <c r="AQ24" s="31">
        <f t="shared" si="14"/>
        <v>1145</v>
      </c>
      <c r="AR24" s="31">
        <f t="shared" si="15"/>
        <v>1414</v>
      </c>
      <c r="AS24" s="31">
        <f t="shared" si="16"/>
        <v>1294</v>
      </c>
      <c r="AT24" s="31">
        <f t="shared" si="17"/>
        <v>1351</v>
      </c>
      <c r="AV24" s="58">
        <f t="shared" si="18"/>
        <v>9</v>
      </c>
      <c r="AW24" s="58">
        <f t="shared" si="19"/>
        <v>12</v>
      </c>
      <c r="AX24" s="58">
        <f t="shared" si="20"/>
        <v>16</v>
      </c>
      <c r="AY24" s="58">
        <f t="shared" si="21"/>
        <v>8</v>
      </c>
      <c r="AZ24" s="58">
        <f t="shared" si="22"/>
        <v>13</v>
      </c>
      <c r="BA24" s="58">
        <f t="shared" si="23"/>
        <v>14</v>
      </c>
      <c r="BB24" s="58">
        <f t="shared" si="24"/>
        <v>11</v>
      </c>
      <c r="BC24" s="58">
        <f t="shared" si="25"/>
        <v>12</v>
      </c>
      <c r="BD24" s="58">
        <f t="shared" si="26"/>
        <v>11</v>
      </c>
      <c r="BE24" s="58">
        <f t="shared" si="27"/>
        <v>12</v>
      </c>
      <c r="BF24" s="58">
        <f t="shared" si="28"/>
        <v>13</v>
      </c>
      <c r="BG24" s="58">
        <f t="shared" si="29"/>
        <v>131</v>
      </c>
      <c r="BH24" s="58">
        <f t="shared" si="30"/>
        <v>123</v>
      </c>
      <c r="BI24" s="58">
        <f t="shared" si="31"/>
        <v>8</v>
      </c>
      <c r="BJ24" s="59">
        <f t="shared" si="32"/>
        <v>16</v>
      </c>
    </row>
    <row r="25" spans="1:62" ht="14.25" customHeight="1">
      <c r="A25" s="33">
        <v>21</v>
      </c>
      <c r="B25" s="44" t="s">
        <v>89</v>
      </c>
      <c r="C25" s="45" t="s">
        <v>90</v>
      </c>
      <c r="D25" s="56">
        <f t="shared" si="0"/>
        <v>1347.4</v>
      </c>
      <c r="E25" s="34">
        <f t="shared" si="1"/>
        <v>-7.5999999999999979</v>
      </c>
      <c r="F25" s="35">
        <v>1355</v>
      </c>
      <c r="G25" s="42">
        <f t="shared" si="2"/>
        <v>80</v>
      </c>
      <c r="H25" s="57">
        <v>26</v>
      </c>
      <c r="I25" s="22">
        <f t="shared" si="3"/>
        <v>12</v>
      </c>
      <c r="J25" s="23">
        <f t="shared" si="4"/>
        <v>11</v>
      </c>
      <c r="K25" s="24">
        <f t="shared" si="5"/>
        <v>1275</v>
      </c>
      <c r="L25" s="25">
        <f t="shared" si="6"/>
        <v>126</v>
      </c>
      <c r="M25" s="39">
        <v>2</v>
      </c>
      <c r="N25" s="28">
        <v>57</v>
      </c>
      <c r="O25" s="39">
        <v>2</v>
      </c>
      <c r="P25" s="28">
        <v>71</v>
      </c>
      <c r="Q25" s="39">
        <v>0</v>
      </c>
      <c r="R25" s="28">
        <v>10</v>
      </c>
      <c r="S25" s="39">
        <v>0</v>
      </c>
      <c r="T25" s="28">
        <v>32</v>
      </c>
      <c r="U25" s="39">
        <v>2</v>
      </c>
      <c r="V25" s="28">
        <v>47</v>
      </c>
      <c r="W25" s="39">
        <v>2</v>
      </c>
      <c r="X25" s="28">
        <v>34</v>
      </c>
      <c r="Y25" s="39">
        <v>0</v>
      </c>
      <c r="Z25" s="28">
        <v>28</v>
      </c>
      <c r="AA25" s="39">
        <v>1</v>
      </c>
      <c r="AB25" s="28">
        <v>7</v>
      </c>
      <c r="AC25" s="39">
        <v>1</v>
      </c>
      <c r="AD25" s="28">
        <v>17</v>
      </c>
      <c r="AE25" s="39">
        <v>1</v>
      </c>
      <c r="AF25" s="28">
        <v>4</v>
      </c>
      <c r="AG25" s="39">
        <v>1</v>
      </c>
      <c r="AH25" s="28">
        <v>51</v>
      </c>
      <c r="AI25" s="60">
        <v>21</v>
      </c>
      <c r="AJ25" s="30">
        <f t="shared" si="7"/>
        <v>1111</v>
      </c>
      <c r="AK25" s="30">
        <f t="shared" si="8"/>
        <v>1000</v>
      </c>
      <c r="AL25" s="31">
        <f t="shared" si="9"/>
        <v>1421</v>
      </c>
      <c r="AM25" s="31">
        <f t="shared" si="10"/>
        <v>1295</v>
      </c>
      <c r="AN25" s="31">
        <f t="shared" si="11"/>
        <v>1183</v>
      </c>
      <c r="AO25" s="31">
        <f t="shared" si="12"/>
        <v>1131</v>
      </c>
      <c r="AP25" s="31">
        <f t="shared" si="13"/>
        <v>1326</v>
      </c>
      <c r="AQ25" s="31">
        <f t="shared" si="14"/>
        <v>1480</v>
      </c>
      <c r="AR25" s="31">
        <f t="shared" si="15"/>
        <v>1382</v>
      </c>
      <c r="AS25" s="31">
        <f t="shared" si="16"/>
        <v>1551</v>
      </c>
      <c r="AT25" s="31">
        <f t="shared" si="17"/>
        <v>1145</v>
      </c>
      <c r="AV25" s="61">
        <f t="shared" si="18"/>
        <v>8</v>
      </c>
      <c r="AW25" s="61">
        <f t="shared" si="19"/>
        <v>8</v>
      </c>
      <c r="AX25" s="61">
        <f t="shared" si="20"/>
        <v>19</v>
      </c>
      <c r="AY25" s="61">
        <f t="shared" si="21"/>
        <v>10</v>
      </c>
      <c r="AZ25" s="61">
        <f t="shared" si="22"/>
        <v>12</v>
      </c>
      <c r="BA25" s="61">
        <f t="shared" si="23"/>
        <v>10</v>
      </c>
      <c r="BB25" s="61">
        <f t="shared" si="24"/>
        <v>12</v>
      </c>
      <c r="BC25" s="61">
        <f t="shared" si="25"/>
        <v>10</v>
      </c>
      <c r="BD25" s="61">
        <f t="shared" si="26"/>
        <v>13</v>
      </c>
      <c r="BE25" s="61">
        <f t="shared" si="27"/>
        <v>12</v>
      </c>
      <c r="BF25" s="61">
        <f t="shared" si="28"/>
        <v>12</v>
      </c>
      <c r="BG25" s="61">
        <f t="shared" si="29"/>
        <v>126</v>
      </c>
      <c r="BH25" s="61">
        <f t="shared" si="30"/>
        <v>118</v>
      </c>
      <c r="BI25" s="61">
        <f t="shared" si="31"/>
        <v>8</v>
      </c>
      <c r="BJ25" s="62">
        <f t="shared" si="32"/>
        <v>19</v>
      </c>
    </row>
    <row r="26" spans="1:62" ht="14.25" customHeight="1">
      <c r="A26" s="33">
        <v>22</v>
      </c>
      <c r="B26" s="55" t="s">
        <v>343</v>
      </c>
      <c r="C26" s="47" t="s">
        <v>80</v>
      </c>
      <c r="D26" s="56">
        <f t="shared" si="0"/>
        <v>1359.08</v>
      </c>
      <c r="E26" s="34">
        <f t="shared" si="1"/>
        <v>8.0799999999999983</v>
      </c>
      <c r="F26" s="35">
        <v>1351</v>
      </c>
      <c r="G26" s="42">
        <f t="shared" si="2"/>
        <v>54.181818181818244</v>
      </c>
      <c r="H26" s="64">
        <v>15</v>
      </c>
      <c r="I26" s="22">
        <f t="shared" si="3"/>
        <v>13</v>
      </c>
      <c r="J26" s="23">
        <f t="shared" si="4"/>
        <v>11</v>
      </c>
      <c r="K26" s="24">
        <f t="shared" si="5"/>
        <v>1296.8181818181818</v>
      </c>
      <c r="L26" s="25">
        <f t="shared" si="6"/>
        <v>146</v>
      </c>
      <c r="M26" s="39">
        <v>0</v>
      </c>
      <c r="N26" s="28">
        <v>58</v>
      </c>
      <c r="O26" s="39">
        <v>2</v>
      </c>
      <c r="P26" s="28">
        <v>54</v>
      </c>
      <c r="Q26" s="39">
        <v>1</v>
      </c>
      <c r="R26" s="28">
        <v>46</v>
      </c>
      <c r="S26" s="39">
        <v>2</v>
      </c>
      <c r="T26" s="28">
        <v>51</v>
      </c>
      <c r="U26" s="39">
        <v>2</v>
      </c>
      <c r="V26" s="28">
        <v>70</v>
      </c>
      <c r="W26" s="39">
        <v>1</v>
      </c>
      <c r="X26" s="28">
        <v>9</v>
      </c>
      <c r="Y26" s="39">
        <v>2</v>
      </c>
      <c r="Z26" s="28">
        <v>13</v>
      </c>
      <c r="AA26" s="39">
        <v>2</v>
      </c>
      <c r="AB26" s="28">
        <v>24</v>
      </c>
      <c r="AC26" s="39">
        <v>0</v>
      </c>
      <c r="AD26" s="28">
        <v>3</v>
      </c>
      <c r="AE26" s="39">
        <v>1</v>
      </c>
      <c r="AF26" s="28">
        <v>2</v>
      </c>
      <c r="AG26" s="39">
        <v>0</v>
      </c>
      <c r="AH26" s="28">
        <v>20</v>
      </c>
      <c r="AI26" s="60">
        <v>22</v>
      </c>
      <c r="AJ26" s="30">
        <f t="shared" si="7"/>
        <v>1110</v>
      </c>
      <c r="AK26" s="30">
        <f t="shared" si="8"/>
        <v>1129</v>
      </c>
      <c r="AL26" s="31">
        <f t="shared" si="9"/>
        <v>1201</v>
      </c>
      <c r="AM26" s="31">
        <f t="shared" si="10"/>
        <v>1145</v>
      </c>
      <c r="AN26" s="31">
        <f t="shared" si="11"/>
        <v>1000</v>
      </c>
      <c r="AO26" s="31">
        <f t="shared" si="12"/>
        <v>1438</v>
      </c>
      <c r="AP26" s="31">
        <f t="shared" si="13"/>
        <v>1409</v>
      </c>
      <c r="AQ26" s="31">
        <f t="shared" si="14"/>
        <v>1346</v>
      </c>
      <c r="AR26" s="31">
        <f t="shared" si="15"/>
        <v>1557</v>
      </c>
      <c r="AS26" s="31">
        <f t="shared" si="16"/>
        <v>1573</v>
      </c>
      <c r="AT26" s="31">
        <f t="shared" si="17"/>
        <v>1357</v>
      </c>
      <c r="AV26" s="61">
        <f t="shared" si="18"/>
        <v>12</v>
      </c>
      <c r="AW26" s="61">
        <f t="shared" si="19"/>
        <v>9</v>
      </c>
      <c r="AX26" s="61">
        <f t="shared" si="20"/>
        <v>14</v>
      </c>
      <c r="AY26" s="61">
        <f t="shared" si="21"/>
        <v>12</v>
      </c>
      <c r="AZ26" s="61">
        <f t="shared" si="22"/>
        <v>11</v>
      </c>
      <c r="BA26" s="61">
        <f t="shared" si="23"/>
        <v>15</v>
      </c>
      <c r="BB26" s="61">
        <f t="shared" si="24"/>
        <v>12</v>
      </c>
      <c r="BC26" s="61">
        <f t="shared" si="25"/>
        <v>14</v>
      </c>
      <c r="BD26" s="61">
        <f t="shared" si="26"/>
        <v>16</v>
      </c>
      <c r="BE26" s="61">
        <f t="shared" si="27"/>
        <v>16</v>
      </c>
      <c r="BF26" s="61">
        <f t="shared" si="28"/>
        <v>15</v>
      </c>
      <c r="BG26" s="61">
        <f t="shared" si="29"/>
        <v>146</v>
      </c>
      <c r="BH26" s="61">
        <f t="shared" si="30"/>
        <v>137</v>
      </c>
      <c r="BI26" s="61">
        <f t="shared" si="31"/>
        <v>9</v>
      </c>
      <c r="BJ26" s="62">
        <f t="shared" si="32"/>
        <v>16</v>
      </c>
    </row>
    <row r="27" spans="1:62" ht="14.25" customHeight="1">
      <c r="A27" s="33">
        <v>23</v>
      </c>
      <c r="B27" s="53" t="s">
        <v>94</v>
      </c>
      <c r="C27" s="45" t="s">
        <v>95</v>
      </c>
      <c r="D27" s="56">
        <f t="shared" si="0"/>
        <v>1377.32</v>
      </c>
      <c r="E27" s="34">
        <f t="shared" si="1"/>
        <v>28.319999999999972</v>
      </c>
      <c r="F27" s="35">
        <v>1349</v>
      </c>
      <c r="G27" s="42">
        <f t="shared" si="2"/>
        <v>7.6363636363637397</v>
      </c>
      <c r="H27" s="57">
        <v>10</v>
      </c>
      <c r="I27" s="22">
        <f t="shared" si="3"/>
        <v>14</v>
      </c>
      <c r="J27" s="23">
        <f t="shared" si="4"/>
        <v>11</v>
      </c>
      <c r="K27" s="24">
        <f t="shared" si="5"/>
        <v>1341.3636363636363</v>
      </c>
      <c r="L27" s="25">
        <f t="shared" si="6"/>
        <v>134</v>
      </c>
      <c r="M27" s="39">
        <v>2</v>
      </c>
      <c r="N27" s="28">
        <v>59</v>
      </c>
      <c r="O27" s="39">
        <v>0</v>
      </c>
      <c r="P27" s="28">
        <v>2</v>
      </c>
      <c r="Q27" s="39">
        <v>2</v>
      </c>
      <c r="R27" s="28">
        <v>57</v>
      </c>
      <c r="S27" s="39">
        <v>0</v>
      </c>
      <c r="T27" s="28">
        <v>5</v>
      </c>
      <c r="U27" s="39">
        <v>1</v>
      </c>
      <c r="V27" s="28">
        <v>50</v>
      </c>
      <c r="W27" s="39">
        <v>2</v>
      </c>
      <c r="X27" s="28">
        <v>32</v>
      </c>
      <c r="Y27" s="39">
        <v>2</v>
      </c>
      <c r="Z27" s="28">
        <v>35</v>
      </c>
      <c r="AA27" s="39">
        <v>1</v>
      </c>
      <c r="AB27" s="28">
        <v>12</v>
      </c>
      <c r="AC27" s="39">
        <v>2</v>
      </c>
      <c r="AD27" s="28">
        <v>28</v>
      </c>
      <c r="AE27" s="39">
        <v>2</v>
      </c>
      <c r="AF27" s="28">
        <v>3</v>
      </c>
      <c r="AG27" s="39">
        <v>0</v>
      </c>
      <c r="AH27" s="28">
        <v>10</v>
      </c>
      <c r="AI27" s="60">
        <v>23</v>
      </c>
      <c r="AJ27" s="30">
        <f t="shared" si="7"/>
        <v>1101</v>
      </c>
      <c r="AK27" s="30">
        <f t="shared" si="8"/>
        <v>1573</v>
      </c>
      <c r="AL27" s="31">
        <f t="shared" si="9"/>
        <v>1111</v>
      </c>
      <c r="AM27" s="31">
        <f t="shared" si="10"/>
        <v>1538</v>
      </c>
      <c r="AN27" s="31">
        <f t="shared" si="11"/>
        <v>1145</v>
      </c>
      <c r="AO27" s="31">
        <f t="shared" si="12"/>
        <v>1295</v>
      </c>
      <c r="AP27" s="31">
        <f t="shared" si="13"/>
        <v>1276</v>
      </c>
      <c r="AQ27" s="31">
        <f t="shared" si="14"/>
        <v>1412</v>
      </c>
      <c r="AR27" s="31">
        <f t="shared" si="15"/>
        <v>1326</v>
      </c>
      <c r="AS27" s="31">
        <f t="shared" si="16"/>
        <v>1557</v>
      </c>
      <c r="AT27" s="31">
        <f t="shared" si="17"/>
        <v>1421</v>
      </c>
      <c r="AV27" s="61">
        <f t="shared" si="18"/>
        <v>9</v>
      </c>
      <c r="AW27" s="61">
        <f t="shared" si="19"/>
        <v>16</v>
      </c>
      <c r="AX27" s="61">
        <f t="shared" si="20"/>
        <v>8</v>
      </c>
      <c r="AY27" s="61">
        <f t="shared" si="21"/>
        <v>13</v>
      </c>
      <c r="AZ27" s="61">
        <f t="shared" si="22"/>
        <v>8</v>
      </c>
      <c r="BA27" s="61">
        <f t="shared" si="23"/>
        <v>10</v>
      </c>
      <c r="BB27" s="61">
        <f t="shared" si="24"/>
        <v>11</v>
      </c>
      <c r="BC27" s="61">
        <f t="shared" si="25"/>
        <v>12</v>
      </c>
      <c r="BD27" s="61">
        <f t="shared" si="26"/>
        <v>12</v>
      </c>
      <c r="BE27" s="61">
        <f t="shared" si="27"/>
        <v>16</v>
      </c>
      <c r="BF27" s="61">
        <f t="shared" si="28"/>
        <v>19</v>
      </c>
      <c r="BG27" s="61">
        <f t="shared" si="29"/>
        <v>134</v>
      </c>
      <c r="BH27" s="61">
        <f t="shared" si="30"/>
        <v>126</v>
      </c>
      <c r="BI27" s="61">
        <f t="shared" si="31"/>
        <v>8</v>
      </c>
      <c r="BJ27" s="62">
        <f t="shared" si="32"/>
        <v>16</v>
      </c>
    </row>
    <row r="28" spans="1:62" ht="14.25" customHeight="1">
      <c r="A28" s="33">
        <v>24</v>
      </c>
      <c r="B28" s="44" t="s">
        <v>87</v>
      </c>
      <c r="C28" s="18" t="s">
        <v>88</v>
      </c>
      <c r="D28" s="56">
        <f t="shared" si="0"/>
        <v>1388.72</v>
      </c>
      <c r="E28" s="34">
        <f t="shared" si="1"/>
        <v>42.719999999999985</v>
      </c>
      <c r="F28" s="35">
        <v>1346</v>
      </c>
      <c r="G28" s="42">
        <f t="shared" si="2"/>
        <v>-57.818181818181756</v>
      </c>
      <c r="H28" s="57">
        <v>8</v>
      </c>
      <c r="I28" s="22">
        <f t="shared" si="3"/>
        <v>14</v>
      </c>
      <c r="J28" s="23">
        <f t="shared" si="4"/>
        <v>11</v>
      </c>
      <c r="K28" s="24">
        <f t="shared" si="5"/>
        <v>1403.8181818181818</v>
      </c>
      <c r="L28" s="25">
        <f t="shared" si="6"/>
        <v>145</v>
      </c>
      <c r="M28" s="39">
        <v>2</v>
      </c>
      <c r="N28" s="28">
        <v>60</v>
      </c>
      <c r="O28" s="39">
        <v>2</v>
      </c>
      <c r="P28" s="28">
        <v>1</v>
      </c>
      <c r="Q28" s="39">
        <v>2</v>
      </c>
      <c r="R28" s="28">
        <v>7</v>
      </c>
      <c r="S28" s="39">
        <v>0</v>
      </c>
      <c r="T28" s="28">
        <v>3</v>
      </c>
      <c r="U28" s="39">
        <v>2</v>
      </c>
      <c r="V28" s="28">
        <v>11</v>
      </c>
      <c r="W28" s="39">
        <v>2</v>
      </c>
      <c r="X28" s="28">
        <v>13</v>
      </c>
      <c r="Y28" s="39">
        <v>0</v>
      </c>
      <c r="Z28" s="28">
        <v>10</v>
      </c>
      <c r="AA28" s="39">
        <v>0</v>
      </c>
      <c r="AB28" s="28">
        <v>22</v>
      </c>
      <c r="AC28" s="39">
        <v>2</v>
      </c>
      <c r="AD28" s="28">
        <v>12</v>
      </c>
      <c r="AE28" s="39">
        <v>2</v>
      </c>
      <c r="AF28" s="28">
        <v>8</v>
      </c>
      <c r="AG28" s="39">
        <v>0</v>
      </c>
      <c r="AH28" s="28">
        <v>2</v>
      </c>
      <c r="AI28" s="60">
        <v>24</v>
      </c>
      <c r="AJ28" s="30">
        <f t="shared" si="7"/>
        <v>1003</v>
      </c>
      <c r="AK28" s="30">
        <f t="shared" si="8"/>
        <v>1359</v>
      </c>
      <c r="AL28" s="31">
        <f t="shared" si="9"/>
        <v>1480</v>
      </c>
      <c r="AM28" s="31">
        <f t="shared" si="10"/>
        <v>1557</v>
      </c>
      <c r="AN28" s="31">
        <f t="shared" si="11"/>
        <v>1414</v>
      </c>
      <c r="AO28" s="31">
        <f t="shared" si="12"/>
        <v>1409</v>
      </c>
      <c r="AP28" s="31">
        <f t="shared" si="13"/>
        <v>1421</v>
      </c>
      <c r="AQ28" s="31">
        <f t="shared" si="14"/>
        <v>1351</v>
      </c>
      <c r="AR28" s="31">
        <f t="shared" si="15"/>
        <v>1412</v>
      </c>
      <c r="AS28" s="31">
        <f t="shared" si="16"/>
        <v>1463</v>
      </c>
      <c r="AT28" s="31">
        <f t="shared" si="17"/>
        <v>1573</v>
      </c>
      <c r="AV28" s="61">
        <f t="shared" si="18"/>
        <v>9</v>
      </c>
      <c r="AW28" s="61">
        <f t="shared" si="19"/>
        <v>14</v>
      </c>
      <c r="AX28" s="61">
        <f t="shared" si="20"/>
        <v>10</v>
      </c>
      <c r="AY28" s="61">
        <f t="shared" si="21"/>
        <v>16</v>
      </c>
      <c r="AZ28" s="61">
        <f t="shared" si="22"/>
        <v>11</v>
      </c>
      <c r="BA28" s="61">
        <f t="shared" si="23"/>
        <v>12</v>
      </c>
      <c r="BB28" s="61">
        <f t="shared" si="24"/>
        <v>19</v>
      </c>
      <c r="BC28" s="61">
        <f t="shared" si="25"/>
        <v>13</v>
      </c>
      <c r="BD28" s="61">
        <f t="shared" si="26"/>
        <v>12</v>
      </c>
      <c r="BE28" s="61">
        <f t="shared" si="27"/>
        <v>13</v>
      </c>
      <c r="BF28" s="61">
        <f t="shared" si="28"/>
        <v>16</v>
      </c>
      <c r="BG28" s="61">
        <f t="shared" si="29"/>
        <v>145</v>
      </c>
      <c r="BH28" s="61">
        <f t="shared" si="30"/>
        <v>136</v>
      </c>
      <c r="BI28" s="61">
        <f t="shared" si="31"/>
        <v>9</v>
      </c>
      <c r="BJ28" s="62">
        <f t="shared" si="32"/>
        <v>19</v>
      </c>
    </row>
    <row r="29" spans="1:62" ht="14.25" customHeight="1">
      <c r="A29" s="33">
        <v>25</v>
      </c>
      <c r="B29" s="44" t="s">
        <v>84</v>
      </c>
      <c r="C29" s="45" t="s">
        <v>310</v>
      </c>
      <c r="D29" s="56">
        <f t="shared" si="0"/>
        <v>1346.66</v>
      </c>
      <c r="E29" s="34">
        <f t="shared" si="1"/>
        <v>6.6600000000000215</v>
      </c>
      <c r="F29" s="35">
        <v>1340</v>
      </c>
      <c r="G29" s="42">
        <f t="shared" si="2"/>
        <v>106.09090909090901</v>
      </c>
      <c r="H29" s="57">
        <v>12</v>
      </c>
      <c r="I29" s="22">
        <f t="shared" si="3"/>
        <v>14</v>
      </c>
      <c r="J29" s="23">
        <f t="shared" si="4"/>
        <v>11</v>
      </c>
      <c r="K29" s="24">
        <f t="shared" si="5"/>
        <v>1233.909090909091</v>
      </c>
      <c r="L29" s="25">
        <f t="shared" si="6"/>
        <v>126</v>
      </c>
      <c r="M29" s="39">
        <v>1</v>
      </c>
      <c r="N29" s="28">
        <v>61</v>
      </c>
      <c r="O29" s="39">
        <v>1</v>
      </c>
      <c r="P29" s="28">
        <v>47</v>
      </c>
      <c r="Q29" s="39">
        <v>2</v>
      </c>
      <c r="R29" s="28">
        <v>63</v>
      </c>
      <c r="S29" s="39">
        <v>0</v>
      </c>
      <c r="T29" s="28">
        <v>2</v>
      </c>
      <c r="U29" s="39">
        <v>2</v>
      </c>
      <c r="V29" s="28">
        <v>71</v>
      </c>
      <c r="W29" s="39">
        <v>1</v>
      </c>
      <c r="X29" s="28">
        <v>4</v>
      </c>
      <c r="Y29" s="39">
        <v>0</v>
      </c>
      <c r="Z29" s="28">
        <v>1</v>
      </c>
      <c r="AA29" s="39">
        <v>1</v>
      </c>
      <c r="AB29" s="28">
        <v>35</v>
      </c>
      <c r="AC29" s="39">
        <v>2</v>
      </c>
      <c r="AD29" s="28">
        <v>68</v>
      </c>
      <c r="AE29" s="39">
        <v>2</v>
      </c>
      <c r="AF29" s="28">
        <v>30</v>
      </c>
      <c r="AG29" s="39">
        <v>2</v>
      </c>
      <c r="AH29" s="28">
        <v>29</v>
      </c>
      <c r="AI29" s="60">
        <v>25</v>
      </c>
      <c r="AJ29" s="30">
        <f t="shared" si="7"/>
        <v>1002</v>
      </c>
      <c r="AK29" s="30">
        <f t="shared" si="8"/>
        <v>1183</v>
      </c>
      <c r="AL29" s="31">
        <f t="shared" si="9"/>
        <v>1000</v>
      </c>
      <c r="AM29" s="31">
        <f t="shared" si="10"/>
        <v>1573</v>
      </c>
      <c r="AN29" s="31">
        <f t="shared" si="11"/>
        <v>1000</v>
      </c>
      <c r="AO29" s="31">
        <f t="shared" si="12"/>
        <v>1551</v>
      </c>
      <c r="AP29" s="31">
        <f t="shared" si="13"/>
        <v>1359</v>
      </c>
      <c r="AQ29" s="31">
        <f t="shared" si="14"/>
        <v>1276</v>
      </c>
      <c r="AR29" s="31">
        <f t="shared" si="15"/>
        <v>1000</v>
      </c>
      <c r="AS29" s="31">
        <f t="shared" si="16"/>
        <v>1309</v>
      </c>
      <c r="AT29" s="31">
        <f t="shared" si="17"/>
        <v>1320</v>
      </c>
      <c r="AV29" s="61">
        <f t="shared" si="18"/>
        <v>9</v>
      </c>
      <c r="AW29" s="61">
        <f t="shared" si="19"/>
        <v>12</v>
      </c>
      <c r="AX29" s="61">
        <f t="shared" si="20"/>
        <v>12</v>
      </c>
      <c r="AY29" s="61">
        <f t="shared" si="21"/>
        <v>16</v>
      </c>
      <c r="AZ29" s="61">
        <f t="shared" si="22"/>
        <v>8</v>
      </c>
      <c r="BA29" s="61">
        <f t="shared" si="23"/>
        <v>12</v>
      </c>
      <c r="BB29" s="61">
        <f t="shared" si="24"/>
        <v>14</v>
      </c>
      <c r="BC29" s="61">
        <f t="shared" si="25"/>
        <v>11</v>
      </c>
      <c r="BD29" s="61">
        <f t="shared" si="26"/>
        <v>10</v>
      </c>
      <c r="BE29" s="61">
        <f t="shared" si="27"/>
        <v>10</v>
      </c>
      <c r="BF29" s="61">
        <f t="shared" si="28"/>
        <v>12</v>
      </c>
      <c r="BG29" s="61">
        <f t="shared" si="29"/>
        <v>126</v>
      </c>
      <c r="BH29" s="61">
        <f t="shared" si="30"/>
        <v>118</v>
      </c>
      <c r="BI29" s="61">
        <f t="shared" si="31"/>
        <v>8</v>
      </c>
      <c r="BJ29" s="62">
        <f t="shared" si="32"/>
        <v>16</v>
      </c>
    </row>
    <row r="30" spans="1:62" ht="14.25" customHeight="1">
      <c r="A30" s="33">
        <v>26</v>
      </c>
      <c r="B30" s="55" t="s">
        <v>344</v>
      </c>
      <c r="C30" s="47" t="s">
        <v>100</v>
      </c>
      <c r="D30" s="56">
        <f t="shared" si="0"/>
        <v>1354.32</v>
      </c>
      <c r="E30" s="34">
        <f t="shared" si="1"/>
        <v>17.319999999999993</v>
      </c>
      <c r="F30" s="35">
        <v>1337</v>
      </c>
      <c r="G30" s="42">
        <f t="shared" si="2"/>
        <v>57.63636363636374</v>
      </c>
      <c r="H30" s="57">
        <v>13</v>
      </c>
      <c r="I30" s="22">
        <f t="shared" si="3"/>
        <v>14</v>
      </c>
      <c r="J30" s="23">
        <f t="shared" si="4"/>
        <v>11</v>
      </c>
      <c r="K30" s="24">
        <f t="shared" si="5"/>
        <v>1279.3636363636363</v>
      </c>
      <c r="L30" s="25">
        <f t="shared" si="6"/>
        <v>115</v>
      </c>
      <c r="M30" s="39">
        <v>0</v>
      </c>
      <c r="N30" s="28">
        <v>62</v>
      </c>
      <c r="O30" s="39">
        <v>2</v>
      </c>
      <c r="P30" s="28">
        <v>56</v>
      </c>
      <c r="Q30" s="39">
        <v>2</v>
      </c>
      <c r="R30" s="28">
        <v>50</v>
      </c>
      <c r="S30" s="39">
        <v>0</v>
      </c>
      <c r="T30" s="28">
        <v>11</v>
      </c>
      <c r="U30" s="39">
        <v>2</v>
      </c>
      <c r="V30" s="28">
        <v>64</v>
      </c>
      <c r="W30" s="39">
        <v>2</v>
      </c>
      <c r="X30" s="28">
        <v>38</v>
      </c>
      <c r="Y30" s="39">
        <v>0</v>
      </c>
      <c r="Z30" s="28">
        <v>15</v>
      </c>
      <c r="AA30" s="39">
        <v>2</v>
      </c>
      <c r="AB30" s="28">
        <v>13</v>
      </c>
      <c r="AC30" s="39">
        <v>1</v>
      </c>
      <c r="AD30" s="28">
        <v>5</v>
      </c>
      <c r="AE30" s="39">
        <v>1</v>
      </c>
      <c r="AF30" s="28">
        <v>12</v>
      </c>
      <c r="AG30" s="39">
        <v>2</v>
      </c>
      <c r="AH30" s="28">
        <v>14</v>
      </c>
      <c r="AI30" s="60">
        <v>26</v>
      </c>
      <c r="AJ30" s="30">
        <f t="shared" si="7"/>
        <v>1000</v>
      </c>
      <c r="AK30" s="30">
        <f t="shared" si="8"/>
        <v>1116</v>
      </c>
      <c r="AL30" s="31">
        <f t="shared" si="9"/>
        <v>1145</v>
      </c>
      <c r="AM30" s="31">
        <f t="shared" si="10"/>
        <v>1414</v>
      </c>
      <c r="AN30" s="31">
        <f t="shared" si="11"/>
        <v>1000</v>
      </c>
      <c r="AO30" s="31">
        <f t="shared" si="12"/>
        <v>1253</v>
      </c>
      <c r="AP30" s="31">
        <f t="shared" si="13"/>
        <v>1391</v>
      </c>
      <c r="AQ30" s="31">
        <f t="shared" si="14"/>
        <v>1409</v>
      </c>
      <c r="AR30" s="31">
        <f t="shared" si="15"/>
        <v>1538</v>
      </c>
      <c r="AS30" s="31">
        <f t="shared" si="16"/>
        <v>1412</v>
      </c>
      <c r="AT30" s="31">
        <f t="shared" si="17"/>
        <v>1395</v>
      </c>
      <c r="AV30" s="61">
        <f t="shared" si="18"/>
        <v>10</v>
      </c>
      <c r="AW30" s="61">
        <f t="shared" si="19"/>
        <v>9</v>
      </c>
      <c r="AX30" s="61">
        <f t="shared" si="20"/>
        <v>8</v>
      </c>
      <c r="AY30" s="61">
        <f t="shared" si="21"/>
        <v>11</v>
      </c>
      <c r="AZ30" s="61">
        <f t="shared" si="22"/>
        <v>6</v>
      </c>
      <c r="BA30" s="61">
        <f t="shared" si="23"/>
        <v>8</v>
      </c>
      <c r="BB30" s="61">
        <f t="shared" si="24"/>
        <v>14</v>
      </c>
      <c r="BC30" s="61">
        <f t="shared" si="25"/>
        <v>12</v>
      </c>
      <c r="BD30" s="61">
        <f t="shared" si="26"/>
        <v>13</v>
      </c>
      <c r="BE30" s="61">
        <f t="shared" si="27"/>
        <v>12</v>
      </c>
      <c r="BF30" s="61">
        <f t="shared" si="28"/>
        <v>12</v>
      </c>
      <c r="BG30" s="61">
        <f t="shared" si="29"/>
        <v>115</v>
      </c>
      <c r="BH30" s="61">
        <f t="shared" si="30"/>
        <v>109</v>
      </c>
      <c r="BI30" s="61">
        <f t="shared" si="31"/>
        <v>6</v>
      </c>
      <c r="BJ30" s="62">
        <f t="shared" si="32"/>
        <v>14</v>
      </c>
    </row>
    <row r="31" spans="1:62" ht="14.25" customHeight="1">
      <c r="A31" s="33">
        <v>27</v>
      </c>
      <c r="B31" s="55" t="s">
        <v>345</v>
      </c>
      <c r="C31" s="47" t="s">
        <v>81</v>
      </c>
      <c r="D31" s="56">
        <f t="shared" si="0"/>
        <v>1343.64</v>
      </c>
      <c r="E31" s="34">
        <f>(I31-J31*2*(G31/10+50)%)*10</f>
        <v>16.640000000000015</v>
      </c>
      <c r="F31" s="35">
        <v>1327</v>
      </c>
      <c r="G31" s="42">
        <f t="shared" si="2"/>
        <v>15.272727272727252</v>
      </c>
      <c r="H31" s="57">
        <v>16</v>
      </c>
      <c r="I31" s="22">
        <f t="shared" si="3"/>
        <v>13</v>
      </c>
      <c r="J31" s="23">
        <f t="shared" si="4"/>
        <v>11</v>
      </c>
      <c r="K31" s="24">
        <f t="shared" si="5"/>
        <v>1311.7272727272727</v>
      </c>
      <c r="L31" s="25">
        <f t="shared" si="6"/>
        <v>131</v>
      </c>
      <c r="M31" s="39">
        <v>2</v>
      </c>
      <c r="N31" s="28">
        <v>63</v>
      </c>
      <c r="O31" s="39">
        <v>2</v>
      </c>
      <c r="P31" s="28">
        <v>4</v>
      </c>
      <c r="Q31" s="39">
        <v>1</v>
      </c>
      <c r="R31" s="28">
        <v>18</v>
      </c>
      <c r="S31" s="39">
        <v>0</v>
      </c>
      <c r="T31" s="28">
        <v>14</v>
      </c>
      <c r="U31" s="39">
        <v>0</v>
      </c>
      <c r="V31" s="28">
        <v>9</v>
      </c>
      <c r="W31" s="39">
        <v>2</v>
      </c>
      <c r="X31" s="28">
        <v>42</v>
      </c>
      <c r="Y31" s="39">
        <v>0</v>
      </c>
      <c r="Z31" s="28">
        <v>17</v>
      </c>
      <c r="AA31" s="39">
        <v>1</v>
      </c>
      <c r="AB31" s="28">
        <v>62</v>
      </c>
      <c r="AC31" s="39">
        <v>2</v>
      </c>
      <c r="AD31" s="28">
        <v>40</v>
      </c>
      <c r="AE31" s="39">
        <v>1</v>
      </c>
      <c r="AF31" s="28">
        <v>13</v>
      </c>
      <c r="AG31" s="39">
        <v>2</v>
      </c>
      <c r="AH31" s="28">
        <v>11</v>
      </c>
      <c r="AI31" s="60">
        <v>27</v>
      </c>
      <c r="AJ31" s="30">
        <f t="shared" si="7"/>
        <v>1000</v>
      </c>
      <c r="AK31" s="30">
        <f t="shared" si="8"/>
        <v>1551</v>
      </c>
      <c r="AL31" s="31">
        <f t="shared" si="9"/>
        <v>1377</v>
      </c>
      <c r="AM31" s="31">
        <f t="shared" si="10"/>
        <v>1395</v>
      </c>
      <c r="AN31" s="31">
        <f t="shared" si="11"/>
        <v>1438</v>
      </c>
      <c r="AO31" s="31">
        <f t="shared" si="12"/>
        <v>1229</v>
      </c>
      <c r="AP31" s="31">
        <f t="shared" si="13"/>
        <v>1382</v>
      </c>
      <c r="AQ31" s="31">
        <f t="shared" si="14"/>
        <v>1000</v>
      </c>
      <c r="AR31" s="31">
        <f t="shared" si="15"/>
        <v>1234</v>
      </c>
      <c r="AS31" s="31">
        <f t="shared" si="16"/>
        <v>1409</v>
      </c>
      <c r="AT31" s="31">
        <f t="shared" si="17"/>
        <v>1414</v>
      </c>
      <c r="AV31" s="61">
        <f t="shared" si="18"/>
        <v>12</v>
      </c>
      <c r="AW31" s="61">
        <f t="shared" si="19"/>
        <v>12</v>
      </c>
      <c r="AX31" s="61">
        <f t="shared" si="20"/>
        <v>11</v>
      </c>
      <c r="AY31" s="61">
        <f t="shared" si="21"/>
        <v>12</v>
      </c>
      <c r="AZ31" s="61">
        <f t="shared" si="22"/>
        <v>15</v>
      </c>
      <c r="BA31" s="61">
        <f t="shared" si="23"/>
        <v>12</v>
      </c>
      <c r="BB31" s="61">
        <f t="shared" si="24"/>
        <v>13</v>
      </c>
      <c r="BC31" s="61">
        <f t="shared" si="25"/>
        <v>10</v>
      </c>
      <c r="BD31" s="61">
        <f t="shared" si="26"/>
        <v>11</v>
      </c>
      <c r="BE31" s="61">
        <f t="shared" si="27"/>
        <v>12</v>
      </c>
      <c r="BF31" s="61">
        <f t="shared" si="28"/>
        <v>11</v>
      </c>
      <c r="BG31" s="61">
        <f t="shared" si="29"/>
        <v>131</v>
      </c>
      <c r="BH31" s="61">
        <f t="shared" si="30"/>
        <v>121</v>
      </c>
      <c r="BI31" s="61">
        <f t="shared" si="31"/>
        <v>10</v>
      </c>
      <c r="BJ31" s="62">
        <f t="shared" si="32"/>
        <v>15</v>
      </c>
    </row>
    <row r="32" spans="1:62" ht="14.25" customHeight="1">
      <c r="A32" s="33">
        <v>28</v>
      </c>
      <c r="B32" s="55" t="s">
        <v>106</v>
      </c>
      <c r="C32" s="45" t="s">
        <v>107</v>
      </c>
      <c r="D32" s="19">
        <f t="shared" si="0"/>
        <v>1335.02</v>
      </c>
      <c r="E32" s="34">
        <f>(I32-J32*2*(G32/10+50)%)*10</f>
        <v>9.0199999999999925</v>
      </c>
      <c r="F32" s="35">
        <v>1326</v>
      </c>
      <c r="G32" s="42">
        <f t="shared" si="2"/>
        <v>4.4545454545454959</v>
      </c>
      <c r="H32" s="38">
        <v>22</v>
      </c>
      <c r="I32" s="22">
        <f t="shared" si="3"/>
        <v>12</v>
      </c>
      <c r="J32" s="23">
        <f t="shared" si="4"/>
        <v>11</v>
      </c>
      <c r="K32" s="24">
        <f t="shared" si="5"/>
        <v>1321.5454545454545</v>
      </c>
      <c r="L32" s="65">
        <f t="shared" si="6"/>
        <v>134</v>
      </c>
      <c r="M32" s="39">
        <v>2</v>
      </c>
      <c r="N32" s="28">
        <v>64</v>
      </c>
      <c r="O32" s="39">
        <v>0</v>
      </c>
      <c r="P32" s="28">
        <v>3</v>
      </c>
      <c r="Q32" s="39">
        <v>2</v>
      </c>
      <c r="R32" s="28">
        <v>58</v>
      </c>
      <c r="S32" s="39">
        <v>0</v>
      </c>
      <c r="T32" s="28">
        <v>15</v>
      </c>
      <c r="U32" s="39">
        <v>2</v>
      </c>
      <c r="V32" s="28">
        <v>54</v>
      </c>
      <c r="W32" s="39">
        <v>2</v>
      </c>
      <c r="X32" s="28">
        <v>11</v>
      </c>
      <c r="Y32" s="39">
        <v>2</v>
      </c>
      <c r="Z32" s="28">
        <v>21</v>
      </c>
      <c r="AA32" s="39">
        <v>0</v>
      </c>
      <c r="AB32" s="28">
        <v>9</v>
      </c>
      <c r="AC32" s="39">
        <v>0</v>
      </c>
      <c r="AD32" s="28">
        <v>23</v>
      </c>
      <c r="AE32" s="39">
        <v>1</v>
      </c>
      <c r="AF32" s="28">
        <v>17</v>
      </c>
      <c r="AG32" s="39">
        <v>1</v>
      </c>
      <c r="AH32" s="28">
        <v>12</v>
      </c>
      <c r="AI32" s="60">
        <v>28</v>
      </c>
      <c r="AJ32" s="30">
        <f t="shared" si="7"/>
        <v>1000</v>
      </c>
      <c r="AK32" s="30">
        <f t="shared" si="8"/>
        <v>1557</v>
      </c>
      <c r="AL32" s="31">
        <f t="shared" si="9"/>
        <v>1110</v>
      </c>
      <c r="AM32" s="31">
        <f t="shared" si="10"/>
        <v>1391</v>
      </c>
      <c r="AN32" s="31">
        <f t="shared" si="11"/>
        <v>1129</v>
      </c>
      <c r="AO32" s="31">
        <f t="shared" si="12"/>
        <v>1414</v>
      </c>
      <c r="AP32" s="31">
        <f t="shared" si="13"/>
        <v>1355</v>
      </c>
      <c r="AQ32" s="31">
        <f t="shared" si="14"/>
        <v>1438</v>
      </c>
      <c r="AR32" s="31">
        <f t="shared" si="15"/>
        <v>1349</v>
      </c>
      <c r="AS32" s="31">
        <f t="shared" si="16"/>
        <v>1382</v>
      </c>
      <c r="AT32" s="31">
        <f t="shared" si="17"/>
        <v>1412</v>
      </c>
      <c r="AV32" s="61">
        <f t="shared" si="18"/>
        <v>6</v>
      </c>
      <c r="AW32" s="61">
        <f t="shared" si="19"/>
        <v>16</v>
      </c>
      <c r="AX32" s="61">
        <f t="shared" si="20"/>
        <v>12</v>
      </c>
      <c r="AY32" s="61">
        <f t="shared" si="21"/>
        <v>14</v>
      </c>
      <c r="AZ32" s="61">
        <f t="shared" si="22"/>
        <v>9</v>
      </c>
      <c r="BA32" s="61">
        <f t="shared" si="23"/>
        <v>11</v>
      </c>
      <c r="BB32" s="61">
        <f t="shared" si="24"/>
        <v>12</v>
      </c>
      <c r="BC32" s="61">
        <f t="shared" si="25"/>
        <v>15</v>
      </c>
      <c r="BD32" s="61">
        <f t="shared" si="26"/>
        <v>14</v>
      </c>
      <c r="BE32" s="61">
        <f t="shared" si="27"/>
        <v>13</v>
      </c>
      <c r="BF32" s="61">
        <f t="shared" si="28"/>
        <v>12</v>
      </c>
      <c r="BG32" s="61">
        <f t="shared" si="29"/>
        <v>134</v>
      </c>
      <c r="BH32" s="61">
        <f t="shared" si="30"/>
        <v>128</v>
      </c>
      <c r="BI32" s="61">
        <f t="shared" si="31"/>
        <v>6</v>
      </c>
      <c r="BJ32" s="62">
        <f t="shared" si="32"/>
        <v>16</v>
      </c>
    </row>
    <row r="33" spans="1:62" ht="14.25" customHeight="1">
      <c r="A33" s="33">
        <v>29</v>
      </c>
      <c r="B33" s="55" t="s">
        <v>99</v>
      </c>
      <c r="C33" s="45" t="s">
        <v>100</v>
      </c>
      <c r="D33" s="19">
        <f t="shared" si="0"/>
        <v>1336.2</v>
      </c>
      <c r="E33" s="34">
        <f>(I33-J33*2*(G33/10+50)%)*10</f>
        <v>16.20000000000001</v>
      </c>
      <c r="F33" s="35">
        <v>1320</v>
      </c>
      <c r="G33" s="42">
        <f t="shared" si="2"/>
        <v>-28.181818181818244</v>
      </c>
      <c r="H33" s="38">
        <v>21</v>
      </c>
      <c r="I33" s="22">
        <f t="shared" si="3"/>
        <v>12</v>
      </c>
      <c r="J33" s="23">
        <f t="shared" si="4"/>
        <v>11</v>
      </c>
      <c r="K33" s="24">
        <f t="shared" si="5"/>
        <v>1348.1818181818182</v>
      </c>
      <c r="L33" s="65">
        <f t="shared" si="6"/>
        <v>143</v>
      </c>
      <c r="M33" s="39">
        <v>2</v>
      </c>
      <c r="N33" s="28">
        <v>65</v>
      </c>
      <c r="O33" s="39">
        <v>0</v>
      </c>
      <c r="P33" s="28">
        <v>10</v>
      </c>
      <c r="Q33" s="39">
        <v>2</v>
      </c>
      <c r="R33" s="28">
        <v>67</v>
      </c>
      <c r="S33" s="39">
        <v>2</v>
      </c>
      <c r="T33" s="28">
        <v>8</v>
      </c>
      <c r="U33" s="39">
        <v>1</v>
      </c>
      <c r="V33" s="28">
        <v>2</v>
      </c>
      <c r="W33" s="39">
        <v>2</v>
      </c>
      <c r="X33" s="28">
        <v>18</v>
      </c>
      <c r="Y33" s="39">
        <v>1</v>
      </c>
      <c r="Z33" s="28">
        <v>5</v>
      </c>
      <c r="AA33" s="39">
        <v>2</v>
      </c>
      <c r="AB33" s="28">
        <v>1</v>
      </c>
      <c r="AC33" s="39">
        <v>0</v>
      </c>
      <c r="AD33" s="28">
        <v>19</v>
      </c>
      <c r="AE33" s="39">
        <v>0</v>
      </c>
      <c r="AF33" s="28">
        <v>15</v>
      </c>
      <c r="AG33" s="39">
        <v>0</v>
      </c>
      <c r="AH33" s="28">
        <v>25</v>
      </c>
      <c r="AI33" s="60">
        <v>29</v>
      </c>
      <c r="AJ33" s="30">
        <f t="shared" si="7"/>
        <v>1000</v>
      </c>
      <c r="AK33" s="30">
        <f t="shared" si="8"/>
        <v>1421</v>
      </c>
      <c r="AL33" s="31">
        <f t="shared" si="9"/>
        <v>1000</v>
      </c>
      <c r="AM33" s="31">
        <f t="shared" si="10"/>
        <v>1463</v>
      </c>
      <c r="AN33" s="31">
        <f t="shared" si="11"/>
        <v>1573</v>
      </c>
      <c r="AO33" s="31">
        <f t="shared" si="12"/>
        <v>1377</v>
      </c>
      <c r="AP33" s="31">
        <f t="shared" si="13"/>
        <v>1538</v>
      </c>
      <c r="AQ33" s="31">
        <f t="shared" si="14"/>
        <v>1359</v>
      </c>
      <c r="AR33" s="31">
        <f t="shared" si="15"/>
        <v>1368</v>
      </c>
      <c r="AS33" s="31">
        <f t="shared" si="16"/>
        <v>1391</v>
      </c>
      <c r="AT33" s="31">
        <f t="shared" si="17"/>
        <v>1340</v>
      </c>
      <c r="AV33" s="61">
        <f t="shared" si="18"/>
        <v>3</v>
      </c>
      <c r="AW33" s="61">
        <f t="shared" si="19"/>
        <v>19</v>
      </c>
      <c r="AX33" s="61">
        <f t="shared" si="20"/>
        <v>7</v>
      </c>
      <c r="AY33" s="61">
        <f t="shared" si="21"/>
        <v>13</v>
      </c>
      <c r="AZ33" s="61">
        <f t="shared" si="22"/>
        <v>16</v>
      </c>
      <c r="BA33" s="61">
        <f t="shared" si="23"/>
        <v>11</v>
      </c>
      <c r="BB33" s="61">
        <f t="shared" si="24"/>
        <v>13</v>
      </c>
      <c r="BC33" s="61">
        <f t="shared" si="25"/>
        <v>14</v>
      </c>
      <c r="BD33" s="61">
        <f t="shared" si="26"/>
        <v>19</v>
      </c>
      <c r="BE33" s="61">
        <f t="shared" si="27"/>
        <v>14</v>
      </c>
      <c r="BF33" s="61">
        <f t="shared" si="28"/>
        <v>14</v>
      </c>
      <c r="BG33" s="61">
        <f t="shared" si="29"/>
        <v>143</v>
      </c>
      <c r="BH33" s="61">
        <f t="shared" si="30"/>
        <v>140</v>
      </c>
      <c r="BI33" s="61">
        <f t="shared" si="31"/>
        <v>3</v>
      </c>
      <c r="BJ33" s="62">
        <f t="shared" si="32"/>
        <v>19</v>
      </c>
    </row>
    <row r="34" spans="1:62" ht="14.25" customHeight="1">
      <c r="A34" s="33">
        <v>30</v>
      </c>
      <c r="B34" s="55" t="s">
        <v>109</v>
      </c>
      <c r="C34" s="47" t="s">
        <v>97</v>
      </c>
      <c r="D34" s="19">
        <f t="shared" si="0"/>
        <v>1315</v>
      </c>
      <c r="E34" s="34">
        <f t="shared" ref="E34:E76" si="33">(I34-J34*2*(G34/10+50)%)*10</f>
        <v>6.0000000000000142</v>
      </c>
      <c r="F34" s="35">
        <v>1309</v>
      </c>
      <c r="G34" s="42">
        <f t="shared" si="2"/>
        <v>-72.727272727272748</v>
      </c>
      <c r="H34" s="38">
        <v>43</v>
      </c>
      <c r="I34" s="22">
        <f t="shared" si="3"/>
        <v>10</v>
      </c>
      <c r="J34" s="23">
        <f t="shared" si="4"/>
        <v>11</v>
      </c>
      <c r="K34" s="24">
        <f t="shared" si="5"/>
        <v>1381.7272727272727</v>
      </c>
      <c r="L34" s="65">
        <f t="shared" si="6"/>
        <v>134</v>
      </c>
      <c r="M34" s="39">
        <v>2</v>
      </c>
      <c r="N34" s="28">
        <v>66</v>
      </c>
      <c r="O34" s="39">
        <v>2</v>
      </c>
      <c r="P34" s="28">
        <v>5</v>
      </c>
      <c r="Q34" s="39">
        <v>1</v>
      </c>
      <c r="R34" s="28">
        <v>13</v>
      </c>
      <c r="S34" s="39">
        <v>2</v>
      </c>
      <c r="T34" s="28">
        <v>7</v>
      </c>
      <c r="U34" s="39">
        <v>1</v>
      </c>
      <c r="V34" s="28">
        <v>12</v>
      </c>
      <c r="W34" s="39">
        <v>1</v>
      </c>
      <c r="X34" s="28">
        <v>14</v>
      </c>
      <c r="Y34" s="39">
        <v>0</v>
      </c>
      <c r="Z34" s="28">
        <v>2</v>
      </c>
      <c r="AA34" s="39">
        <v>1</v>
      </c>
      <c r="AB34" s="28">
        <v>4</v>
      </c>
      <c r="AC34" s="39">
        <v>0</v>
      </c>
      <c r="AD34" s="28">
        <v>15</v>
      </c>
      <c r="AE34" s="39">
        <v>0</v>
      </c>
      <c r="AF34" s="28">
        <v>25</v>
      </c>
      <c r="AG34" s="39">
        <v>0</v>
      </c>
      <c r="AH34" s="28">
        <v>58</v>
      </c>
      <c r="AI34" s="60">
        <v>30</v>
      </c>
      <c r="AJ34" s="30">
        <f t="shared" si="7"/>
        <v>1000</v>
      </c>
      <c r="AK34" s="30">
        <f t="shared" si="8"/>
        <v>1538</v>
      </c>
      <c r="AL34" s="31">
        <f t="shared" si="9"/>
        <v>1409</v>
      </c>
      <c r="AM34" s="31">
        <f t="shared" si="10"/>
        <v>1480</v>
      </c>
      <c r="AN34" s="31">
        <f t="shared" si="11"/>
        <v>1412</v>
      </c>
      <c r="AO34" s="31">
        <f t="shared" si="12"/>
        <v>1395</v>
      </c>
      <c r="AP34" s="31">
        <f t="shared" si="13"/>
        <v>1573</v>
      </c>
      <c r="AQ34" s="31">
        <f t="shared" si="14"/>
        <v>1551</v>
      </c>
      <c r="AR34" s="31">
        <f t="shared" si="15"/>
        <v>1391</v>
      </c>
      <c r="AS34" s="31">
        <f t="shared" si="16"/>
        <v>1340</v>
      </c>
      <c r="AT34" s="31">
        <f t="shared" si="17"/>
        <v>1110</v>
      </c>
      <c r="AV34" s="61">
        <f t="shared" si="18"/>
        <v>7</v>
      </c>
      <c r="AW34" s="61">
        <f t="shared" si="19"/>
        <v>13</v>
      </c>
      <c r="AX34" s="61">
        <f t="shared" si="20"/>
        <v>12</v>
      </c>
      <c r="AY34" s="61">
        <f t="shared" si="21"/>
        <v>10</v>
      </c>
      <c r="AZ34" s="61">
        <f t="shared" si="22"/>
        <v>12</v>
      </c>
      <c r="BA34" s="61">
        <f t="shared" si="23"/>
        <v>12</v>
      </c>
      <c r="BB34" s="61">
        <f t="shared" si="24"/>
        <v>16</v>
      </c>
      <c r="BC34" s="61">
        <f t="shared" si="25"/>
        <v>12</v>
      </c>
      <c r="BD34" s="61">
        <f t="shared" si="26"/>
        <v>14</v>
      </c>
      <c r="BE34" s="61">
        <f t="shared" si="27"/>
        <v>14</v>
      </c>
      <c r="BF34" s="61">
        <f t="shared" si="28"/>
        <v>12</v>
      </c>
      <c r="BG34" s="61">
        <f t="shared" si="29"/>
        <v>134</v>
      </c>
      <c r="BH34" s="61">
        <f t="shared" si="30"/>
        <v>127</v>
      </c>
      <c r="BI34" s="61">
        <f t="shared" si="31"/>
        <v>7</v>
      </c>
      <c r="BJ34" s="62">
        <f t="shared" si="32"/>
        <v>16</v>
      </c>
    </row>
    <row r="35" spans="1:62" ht="14.25" customHeight="1">
      <c r="A35" s="54">
        <v>31</v>
      </c>
      <c r="B35" s="55" t="s">
        <v>218</v>
      </c>
      <c r="C35" s="18" t="s">
        <v>111</v>
      </c>
      <c r="D35" s="19">
        <f t="shared" si="0"/>
        <v>1304.56</v>
      </c>
      <c r="E35" s="34">
        <f t="shared" si="33"/>
        <v>-4.4399999999999906</v>
      </c>
      <c r="F35" s="35">
        <v>1309</v>
      </c>
      <c r="G35" s="42">
        <f t="shared" si="2"/>
        <v>111.09090909090901</v>
      </c>
      <c r="H35" s="38">
        <v>19</v>
      </c>
      <c r="I35" s="22">
        <f t="shared" si="3"/>
        <v>13</v>
      </c>
      <c r="J35" s="23">
        <f t="shared" si="4"/>
        <v>11</v>
      </c>
      <c r="K35" s="24">
        <f t="shared" si="5"/>
        <v>1197.909090909091</v>
      </c>
      <c r="L35" s="65">
        <f t="shared" si="6"/>
        <v>107</v>
      </c>
      <c r="M35" s="39">
        <v>0</v>
      </c>
      <c r="N35" s="28">
        <v>67</v>
      </c>
      <c r="O35" s="39">
        <v>2</v>
      </c>
      <c r="P35" s="28">
        <v>55</v>
      </c>
      <c r="Q35" s="39">
        <v>1</v>
      </c>
      <c r="R35" s="28">
        <v>71</v>
      </c>
      <c r="S35" s="39">
        <v>2</v>
      </c>
      <c r="T35" s="28">
        <v>61</v>
      </c>
      <c r="U35" s="39">
        <v>0</v>
      </c>
      <c r="V35" s="28">
        <v>18</v>
      </c>
      <c r="W35" s="39">
        <v>2</v>
      </c>
      <c r="X35" s="28">
        <v>57</v>
      </c>
      <c r="Y35" s="39">
        <v>0</v>
      </c>
      <c r="Z35" s="28">
        <v>4</v>
      </c>
      <c r="AA35" s="39">
        <v>1</v>
      </c>
      <c r="AB35" s="28">
        <v>68</v>
      </c>
      <c r="AC35" s="39">
        <v>2</v>
      </c>
      <c r="AD35" s="28">
        <v>62</v>
      </c>
      <c r="AE35" s="39">
        <v>2</v>
      </c>
      <c r="AF35" s="28">
        <v>7</v>
      </c>
      <c r="AG35" s="39">
        <v>1</v>
      </c>
      <c r="AH35" s="28">
        <v>5</v>
      </c>
      <c r="AI35" s="60">
        <v>31</v>
      </c>
      <c r="AJ35" s="30">
        <f t="shared" si="7"/>
        <v>1000</v>
      </c>
      <c r="AK35" s="30">
        <f t="shared" si="8"/>
        <v>1118</v>
      </c>
      <c r="AL35" s="31">
        <f t="shared" si="9"/>
        <v>1000</v>
      </c>
      <c r="AM35" s="31">
        <f t="shared" si="10"/>
        <v>1002</v>
      </c>
      <c r="AN35" s="31">
        <f t="shared" si="11"/>
        <v>1377</v>
      </c>
      <c r="AO35" s="31">
        <f t="shared" si="12"/>
        <v>1111</v>
      </c>
      <c r="AP35" s="31">
        <f t="shared" si="13"/>
        <v>1551</v>
      </c>
      <c r="AQ35" s="31">
        <f t="shared" si="14"/>
        <v>1000</v>
      </c>
      <c r="AR35" s="31">
        <f t="shared" si="15"/>
        <v>1000</v>
      </c>
      <c r="AS35" s="31">
        <f t="shared" si="16"/>
        <v>1480</v>
      </c>
      <c r="AT35" s="31">
        <f t="shared" si="17"/>
        <v>1538</v>
      </c>
      <c r="AV35" s="66">
        <f t="shared" si="18"/>
        <v>7</v>
      </c>
      <c r="AW35" s="66">
        <f t="shared" si="19"/>
        <v>9</v>
      </c>
      <c r="AX35" s="66">
        <f t="shared" si="20"/>
        <v>8</v>
      </c>
      <c r="AY35" s="66">
        <f t="shared" si="21"/>
        <v>9</v>
      </c>
      <c r="AZ35" s="66">
        <f t="shared" si="22"/>
        <v>11</v>
      </c>
      <c r="BA35" s="66">
        <f t="shared" si="23"/>
        <v>8</v>
      </c>
      <c r="BB35" s="66">
        <f t="shared" si="24"/>
        <v>12</v>
      </c>
      <c r="BC35" s="66">
        <f t="shared" si="25"/>
        <v>10</v>
      </c>
      <c r="BD35" s="66">
        <f t="shared" si="26"/>
        <v>10</v>
      </c>
      <c r="BE35" s="66">
        <f t="shared" si="27"/>
        <v>10</v>
      </c>
      <c r="BF35" s="66">
        <f t="shared" si="28"/>
        <v>13</v>
      </c>
      <c r="BG35" s="66">
        <f t="shared" si="29"/>
        <v>107</v>
      </c>
      <c r="BH35" s="66">
        <f t="shared" si="30"/>
        <v>100</v>
      </c>
      <c r="BI35" s="66">
        <f t="shared" si="31"/>
        <v>7</v>
      </c>
      <c r="BJ35" s="62">
        <f t="shared" si="32"/>
        <v>12</v>
      </c>
    </row>
    <row r="36" spans="1:62" ht="14.25" customHeight="1">
      <c r="A36" s="54">
        <v>32</v>
      </c>
      <c r="B36" s="55" t="s">
        <v>346</v>
      </c>
      <c r="C36" s="41" t="s">
        <v>88</v>
      </c>
      <c r="D36" s="67">
        <f t="shared" si="0"/>
        <v>1274</v>
      </c>
      <c r="E36" s="34">
        <f t="shared" si="33"/>
        <v>-21.000000000000014</v>
      </c>
      <c r="F36" s="35">
        <v>1295</v>
      </c>
      <c r="G36" s="42">
        <f t="shared" si="2"/>
        <v>50</v>
      </c>
      <c r="H36" s="68">
        <v>46</v>
      </c>
      <c r="I36" s="530">
        <f t="shared" si="3"/>
        <v>10</v>
      </c>
      <c r="J36" s="69">
        <f t="shared" si="4"/>
        <v>11</v>
      </c>
      <c r="K36" s="24">
        <f t="shared" si="5"/>
        <v>1245</v>
      </c>
      <c r="L36" s="70">
        <f t="shared" si="6"/>
        <v>119</v>
      </c>
      <c r="M36" s="39">
        <v>1</v>
      </c>
      <c r="N36" s="28">
        <v>68</v>
      </c>
      <c r="O36" s="39">
        <v>2</v>
      </c>
      <c r="P36" s="28">
        <v>52</v>
      </c>
      <c r="Q36" s="39">
        <v>1</v>
      </c>
      <c r="R36" s="28">
        <v>11</v>
      </c>
      <c r="S36" s="39">
        <v>2</v>
      </c>
      <c r="T36" s="28">
        <v>21</v>
      </c>
      <c r="U36" s="39">
        <v>0</v>
      </c>
      <c r="V36" s="28">
        <v>15</v>
      </c>
      <c r="W36" s="39">
        <v>0</v>
      </c>
      <c r="X36" s="28">
        <v>23</v>
      </c>
      <c r="Y36" s="39">
        <v>0</v>
      </c>
      <c r="Z36" s="28">
        <v>7</v>
      </c>
      <c r="AA36" s="39">
        <v>1</v>
      </c>
      <c r="AB36" s="28">
        <v>70</v>
      </c>
      <c r="AC36" s="39">
        <v>0</v>
      </c>
      <c r="AD36" s="28">
        <v>44</v>
      </c>
      <c r="AE36" s="39">
        <v>1</v>
      </c>
      <c r="AF36" s="28">
        <v>57</v>
      </c>
      <c r="AG36" s="39">
        <v>2</v>
      </c>
      <c r="AH36" s="28">
        <v>38</v>
      </c>
      <c r="AI36" s="60">
        <v>32</v>
      </c>
      <c r="AJ36" s="30">
        <f t="shared" si="7"/>
        <v>1000</v>
      </c>
      <c r="AK36" s="30">
        <f t="shared" si="8"/>
        <v>1132</v>
      </c>
      <c r="AL36" s="31">
        <f t="shared" si="9"/>
        <v>1414</v>
      </c>
      <c r="AM36" s="31">
        <f t="shared" si="10"/>
        <v>1355</v>
      </c>
      <c r="AN36" s="31">
        <f t="shared" si="11"/>
        <v>1391</v>
      </c>
      <c r="AO36" s="31">
        <f t="shared" si="12"/>
        <v>1349</v>
      </c>
      <c r="AP36" s="31">
        <f t="shared" si="13"/>
        <v>1480</v>
      </c>
      <c r="AQ36" s="31">
        <f t="shared" si="14"/>
        <v>1000</v>
      </c>
      <c r="AR36" s="31">
        <f t="shared" si="15"/>
        <v>1210</v>
      </c>
      <c r="AS36" s="31">
        <f t="shared" si="16"/>
        <v>1111</v>
      </c>
      <c r="AT36" s="31">
        <f t="shared" si="17"/>
        <v>1253</v>
      </c>
      <c r="AV36" s="66">
        <f t="shared" si="18"/>
        <v>10</v>
      </c>
      <c r="AW36" s="66">
        <f t="shared" si="19"/>
        <v>11</v>
      </c>
      <c r="AX36" s="66">
        <f t="shared" si="20"/>
        <v>11</v>
      </c>
      <c r="AY36" s="66">
        <f t="shared" si="21"/>
        <v>12</v>
      </c>
      <c r="AZ36" s="66">
        <f t="shared" si="22"/>
        <v>14</v>
      </c>
      <c r="BA36" s="66">
        <f t="shared" si="23"/>
        <v>14</v>
      </c>
      <c r="BB36" s="66">
        <f t="shared" si="24"/>
        <v>10</v>
      </c>
      <c r="BC36" s="66">
        <f t="shared" si="25"/>
        <v>11</v>
      </c>
      <c r="BD36" s="66">
        <f t="shared" si="26"/>
        <v>10</v>
      </c>
      <c r="BE36" s="66">
        <f t="shared" si="27"/>
        <v>8</v>
      </c>
      <c r="BF36" s="66">
        <f t="shared" si="28"/>
        <v>8</v>
      </c>
      <c r="BG36" s="66">
        <f t="shared" si="29"/>
        <v>119</v>
      </c>
      <c r="BH36" s="66">
        <f t="shared" si="30"/>
        <v>111</v>
      </c>
      <c r="BI36" s="66">
        <f t="shared" si="31"/>
        <v>8</v>
      </c>
      <c r="BJ36" s="62">
        <f t="shared" si="32"/>
        <v>14</v>
      </c>
    </row>
    <row r="37" spans="1:62" ht="14.25" customHeight="1">
      <c r="A37" s="54">
        <v>33</v>
      </c>
      <c r="B37" s="55" t="s">
        <v>104</v>
      </c>
      <c r="C37" s="47" t="s">
        <v>100</v>
      </c>
      <c r="D37" s="67">
        <f t="shared" si="0"/>
        <v>1299.8399999999999</v>
      </c>
      <c r="E37" s="34">
        <f t="shared" si="33"/>
        <v>5.8399999999999785</v>
      </c>
      <c r="F37" s="35">
        <v>1294</v>
      </c>
      <c r="G37" s="42">
        <f t="shared" si="2"/>
        <v>18.909090909090992</v>
      </c>
      <c r="H37" s="68">
        <v>27</v>
      </c>
      <c r="I37" s="530">
        <f t="shared" si="3"/>
        <v>12</v>
      </c>
      <c r="J37" s="69">
        <f t="shared" si="4"/>
        <v>11</v>
      </c>
      <c r="K37" s="24">
        <f t="shared" si="5"/>
        <v>1275.090909090909</v>
      </c>
      <c r="L37" s="70">
        <f t="shared" si="6"/>
        <v>125</v>
      </c>
      <c r="M37" s="39">
        <v>2</v>
      </c>
      <c r="N37" s="28">
        <v>69</v>
      </c>
      <c r="O37" s="39">
        <v>1</v>
      </c>
      <c r="P37" s="28">
        <v>12</v>
      </c>
      <c r="Q37" s="39">
        <v>0</v>
      </c>
      <c r="R37" s="28">
        <v>14</v>
      </c>
      <c r="S37" s="39">
        <v>1</v>
      </c>
      <c r="T37" s="28">
        <v>71</v>
      </c>
      <c r="U37" s="39">
        <v>1</v>
      </c>
      <c r="V37" s="28">
        <v>57</v>
      </c>
      <c r="W37" s="39">
        <v>2</v>
      </c>
      <c r="X37" s="28">
        <v>60</v>
      </c>
      <c r="Y37" s="39">
        <v>2</v>
      </c>
      <c r="Z37" s="28">
        <v>18</v>
      </c>
      <c r="AA37" s="39">
        <v>2</v>
      </c>
      <c r="AB37" s="28">
        <v>17</v>
      </c>
      <c r="AC37" s="39">
        <v>0</v>
      </c>
      <c r="AD37" s="28">
        <v>9</v>
      </c>
      <c r="AE37" s="39">
        <v>0</v>
      </c>
      <c r="AF37" s="28">
        <v>20</v>
      </c>
      <c r="AG37" s="39">
        <v>1</v>
      </c>
      <c r="AH37" s="28">
        <v>4</v>
      </c>
      <c r="AI37" s="60">
        <v>33</v>
      </c>
      <c r="AJ37" s="30">
        <f t="shared" si="7"/>
        <v>1000</v>
      </c>
      <c r="AK37" s="30">
        <f t="shared" si="8"/>
        <v>1412</v>
      </c>
      <c r="AL37" s="31">
        <f t="shared" si="9"/>
        <v>1395</v>
      </c>
      <c r="AM37" s="31">
        <f t="shared" si="10"/>
        <v>1000</v>
      </c>
      <c r="AN37" s="31">
        <f t="shared" si="11"/>
        <v>1111</v>
      </c>
      <c r="AO37" s="31">
        <f t="shared" si="12"/>
        <v>1003</v>
      </c>
      <c r="AP37" s="31">
        <f t="shared" si="13"/>
        <v>1377</v>
      </c>
      <c r="AQ37" s="31">
        <f t="shared" si="14"/>
        <v>1382</v>
      </c>
      <c r="AR37" s="31">
        <f t="shared" si="15"/>
        <v>1438</v>
      </c>
      <c r="AS37" s="31">
        <f t="shared" si="16"/>
        <v>1357</v>
      </c>
      <c r="AT37" s="31">
        <f t="shared" si="17"/>
        <v>1551</v>
      </c>
      <c r="AV37" s="66">
        <f t="shared" si="18"/>
        <v>10</v>
      </c>
      <c r="AW37" s="66">
        <f t="shared" si="19"/>
        <v>12</v>
      </c>
      <c r="AX37" s="66">
        <f t="shared" si="20"/>
        <v>12</v>
      </c>
      <c r="AY37" s="66">
        <f t="shared" si="21"/>
        <v>8</v>
      </c>
      <c r="AZ37" s="66">
        <f t="shared" si="22"/>
        <v>8</v>
      </c>
      <c r="BA37" s="66">
        <f t="shared" si="23"/>
        <v>9</v>
      </c>
      <c r="BB37" s="66">
        <f t="shared" si="24"/>
        <v>11</v>
      </c>
      <c r="BC37" s="66">
        <f t="shared" si="25"/>
        <v>13</v>
      </c>
      <c r="BD37" s="66">
        <f t="shared" si="26"/>
        <v>15</v>
      </c>
      <c r="BE37" s="66">
        <f t="shared" si="27"/>
        <v>15</v>
      </c>
      <c r="BF37" s="66">
        <f t="shared" si="28"/>
        <v>12</v>
      </c>
      <c r="BG37" s="66">
        <f t="shared" si="29"/>
        <v>125</v>
      </c>
      <c r="BH37" s="66">
        <f t="shared" si="30"/>
        <v>117</v>
      </c>
      <c r="BI37" s="66">
        <f t="shared" si="31"/>
        <v>8</v>
      </c>
      <c r="BJ37" s="62">
        <f t="shared" si="32"/>
        <v>15</v>
      </c>
    </row>
    <row r="38" spans="1:62" ht="14.25" customHeight="1">
      <c r="A38" s="54">
        <v>34</v>
      </c>
      <c r="B38" s="55" t="s">
        <v>347</v>
      </c>
      <c r="C38" s="47" t="s">
        <v>348</v>
      </c>
      <c r="D38" s="67">
        <f t="shared" si="0"/>
        <v>1124.06</v>
      </c>
      <c r="E38" s="34">
        <f t="shared" si="33"/>
        <v>-6.9399999999999906</v>
      </c>
      <c r="F38" s="35">
        <v>1131</v>
      </c>
      <c r="G38" s="42">
        <f t="shared" si="2"/>
        <v>-13.909090909090992</v>
      </c>
      <c r="H38" s="71">
        <v>50</v>
      </c>
      <c r="I38" s="530">
        <f t="shared" si="3"/>
        <v>10</v>
      </c>
      <c r="J38" s="69">
        <f t="shared" si="4"/>
        <v>11</v>
      </c>
      <c r="K38" s="24">
        <f t="shared" si="5"/>
        <v>1144.909090909091</v>
      </c>
      <c r="L38" s="70">
        <f t="shared" si="6"/>
        <v>113</v>
      </c>
      <c r="M38" s="39">
        <v>1</v>
      </c>
      <c r="N38" s="28">
        <v>70</v>
      </c>
      <c r="O38" s="39">
        <v>1</v>
      </c>
      <c r="P38" s="28">
        <v>68</v>
      </c>
      <c r="Q38" s="39">
        <v>1</v>
      </c>
      <c r="R38" s="28">
        <v>62</v>
      </c>
      <c r="S38" s="39">
        <v>1</v>
      </c>
      <c r="T38" s="28">
        <v>64</v>
      </c>
      <c r="U38" s="39">
        <v>2</v>
      </c>
      <c r="V38" s="28">
        <v>7</v>
      </c>
      <c r="W38" s="39">
        <v>0</v>
      </c>
      <c r="X38" s="28">
        <v>21</v>
      </c>
      <c r="Y38" s="39">
        <v>0</v>
      </c>
      <c r="Z38" s="28">
        <v>51</v>
      </c>
      <c r="AA38" s="39">
        <v>1</v>
      </c>
      <c r="AB38" s="28">
        <v>58</v>
      </c>
      <c r="AC38" s="39">
        <v>2</v>
      </c>
      <c r="AD38" s="28">
        <v>57</v>
      </c>
      <c r="AE38" s="39">
        <v>1</v>
      </c>
      <c r="AF38" s="28">
        <v>44</v>
      </c>
      <c r="AG38" s="39">
        <v>0</v>
      </c>
      <c r="AH38" s="28">
        <v>47</v>
      </c>
      <c r="AI38" s="60">
        <v>34</v>
      </c>
      <c r="AJ38" s="30">
        <f t="shared" si="7"/>
        <v>1000</v>
      </c>
      <c r="AK38" s="30">
        <f t="shared" si="8"/>
        <v>1000</v>
      </c>
      <c r="AL38" s="31">
        <f t="shared" si="9"/>
        <v>1000</v>
      </c>
      <c r="AM38" s="31">
        <f t="shared" si="10"/>
        <v>1000</v>
      </c>
      <c r="AN38" s="31">
        <f t="shared" si="11"/>
        <v>1480</v>
      </c>
      <c r="AO38" s="31">
        <f t="shared" si="12"/>
        <v>1355</v>
      </c>
      <c r="AP38" s="31">
        <f t="shared" si="13"/>
        <v>1145</v>
      </c>
      <c r="AQ38" s="31">
        <f t="shared" si="14"/>
        <v>1110</v>
      </c>
      <c r="AR38" s="31">
        <f t="shared" si="15"/>
        <v>1111</v>
      </c>
      <c r="AS38" s="31">
        <f t="shared" si="16"/>
        <v>1210</v>
      </c>
      <c r="AT38" s="31">
        <f t="shared" si="17"/>
        <v>1183</v>
      </c>
      <c r="AV38" s="66">
        <f t="shared" si="18"/>
        <v>11</v>
      </c>
      <c r="AW38" s="66">
        <f t="shared" si="19"/>
        <v>10</v>
      </c>
      <c r="AX38" s="66">
        <f t="shared" si="20"/>
        <v>10</v>
      </c>
      <c r="AY38" s="66">
        <f t="shared" si="21"/>
        <v>6</v>
      </c>
      <c r="AZ38" s="66">
        <f t="shared" si="22"/>
        <v>10</v>
      </c>
      <c r="BA38" s="66">
        <f t="shared" si="23"/>
        <v>12</v>
      </c>
      <c r="BB38" s="66">
        <f t="shared" si="24"/>
        <v>12</v>
      </c>
      <c r="BC38" s="66">
        <f t="shared" si="25"/>
        <v>12</v>
      </c>
      <c r="BD38" s="66">
        <f t="shared" si="26"/>
        <v>8</v>
      </c>
      <c r="BE38" s="66">
        <f t="shared" si="27"/>
        <v>10</v>
      </c>
      <c r="BF38" s="66">
        <f t="shared" si="28"/>
        <v>12</v>
      </c>
      <c r="BG38" s="66">
        <f t="shared" si="29"/>
        <v>113</v>
      </c>
      <c r="BH38" s="66">
        <f t="shared" si="30"/>
        <v>107</v>
      </c>
      <c r="BI38" s="66">
        <f t="shared" si="31"/>
        <v>6</v>
      </c>
      <c r="BJ38" s="62">
        <f t="shared" si="32"/>
        <v>12</v>
      </c>
    </row>
    <row r="39" spans="1:62" ht="14.25" customHeight="1">
      <c r="A39" s="54">
        <v>35</v>
      </c>
      <c r="B39" s="55" t="s">
        <v>349</v>
      </c>
      <c r="C39" s="45" t="s">
        <v>124</v>
      </c>
      <c r="D39" s="67">
        <f t="shared" si="0"/>
        <v>1242.68</v>
      </c>
      <c r="E39" s="34">
        <f t="shared" si="33"/>
        <v>-33.320000000000007</v>
      </c>
      <c r="F39" s="35">
        <v>1276</v>
      </c>
      <c r="G39" s="72">
        <f t="shared" si="2"/>
        <v>151.4545454545455</v>
      </c>
      <c r="H39" s="68">
        <v>37</v>
      </c>
      <c r="I39" s="530">
        <f t="shared" si="3"/>
        <v>11</v>
      </c>
      <c r="J39" s="69">
        <f t="shared" si="4"/>
        <v>11</v>
      </c>
      <c r="K39" s="24">
        <f t="shared" si="5"/>
        <v>1124.5454545454545</v>
      </c>
      <c r="L39" s="70">
        <f t="shared" si="6"/>
        <v>118</v>
      </c>
      <c r="M39" s="39">
        <v>0</v>
      </c>
      <c r="N39" s="28">
        <v>71</v>
      </c>
      <c r="O39" s="39">
        <v>0</v>
      </c>
      <c r="P39" s="28">
        <v>57</v>
      </c>
      <c r="Q39" s="39">
        <v>2</v>
      </c>
      <c r="R39" s="28">
        <v>56</v>
      </c>
      <c r="S39" s="39">
        <v>1</v>
      </c>
      <c r="T39" s="28">
        <v>63</v>
      </c>
      <c r="U39" s="39">
        <v>2</v>
      </c>
      <c r="V39" s="28">
        <v>59</v>
      </c>
      <c r="W39" s="39">
        <v>2</v>
      </c>
      <c r="X39" s="28">
        <v>62</v>
      </c>
      <c r="Y39" s="39">
        <v>0</v>
      </c>
      <c r="Z39" s="28">
        <v>23</v>
      </c>
      <c r="AA39" s="39">
        <v>1</v>
      </c>
      <c r="AB39" s="28">
        <v>25</v>
      </c>
      <c r="AC39" s="39">
        <v>1</v>
      </c>
      <c r="AD39" s="28">
        <v>48</v>
      </c>
      <c r="AE39" s="39">
        <v>1</v>
      </c>
      <c r="AF39" s="28">
        <v>47</v>
      </c>
      <c r="AG39" s="39">
        <v>1</v>
      </c>
      <c r="AH39" s="28">
        <v>70</v>
      </c>
      <c r="AI39" s="60">
        <v>35</v>
      </c>
      <c r="AJ39" s="30">
        <f t="shared" si="7"/>
        <v>1000</v>
      </c>
      <c r="AK39" s="30">
        <f t="shared" si="8"/>
        <v>1111</v>
      </c>
      <c r="AL39" s="31">
        <f t="shared" si="9"/>
        <v>1116</v>
      </c>
      <c r="AM39" s="31">
        <f t="shared" si="10"/>
        <v>1000</v>
      </c>
      <c r="AN39" s="31">
        <f t="shared" si="11"/>
        <v>1101</v>
      </c>
      <c r="AO39" s="31">
        <f t="shared" si="12"/>
        <v>1000</v>
      </c>
      <c r="AP39" s="31">
        <f t="shared" si="13"/>
        <v>1349</v>
      </c>
      <c r="AQ39" s="31">
        <f t="shared" si="14"/>
        <v>1340</v>
      </c>
      <c r="AR39" s="31">
        <f t="shared" si="15"/>
        <v>1170</v>
      </c>
      <c r="AS39" s="31">
        <f t="shared" si="16"/>
        <v>1183</v>
      </c>
      <c r="AT39" s="31">
        <f t="shared" si="17"/>
        <v>1000</v>
      </c>
      <c r="AV39" s="66">
        <f t="shared" si="18"/>
        <v>8</v>
      </c>
      <c r="AW39" s="66">
        <f t="shared" si="19"/>
        <v>8</v>
      </c>
      <c r="AX39" s="66">
        <f t="shared" si="20"/>
        <v>9</v>
      </c>
      <c r="AY39" s="66">
        <f t="shared" si="21"/>
        <v>12</v>
      </c>
      <c r="AZ39" s="66">
        <f t="shared" si="22"/>
        <v>9</v>
      </c>
      <c r="BA39" s="66">
        <f t="shared" si="23"/>
        <v>10</v>
      </c>
      <c r="BB39" s="66">
        <f t="shared" si="24"/>
        <v>14</v>
      </c>
      <c r="BC39" s="66">
        <f t="shared" si="25"/>
        <v>14</v>
      </c>
      <c r="BD39" s="66">
        <f t="shared" si="26"/>
        <v>11</v>
      </c>
      <c r="BE39" s="66">
        <f t="shared" si="27"/>
        <v>12</v>
      </c>
      <c r="BF39" s="66">
        <f t="shared" si="28"/>
        <v>11</v>
      </c>
      <c r="BG39" s="66">
        <f t="shared" si="29"/>
        <v>118</v>
      </c>
      <c r="BH39" s="66">
        <f t="shared" si="30"/>
        <v>110</v>
      </c>
      <c r="BI39" s="66">
        <f t="shared" si="31"/>
        <v>8</v>
      </c>
      <c r="BJ39" s="62">
        <f t="shared" si="32"/>
        <v>14</v>
      </c>
    </row>
    <row r="40" spans="1:62" ht="14.25" customHeight="1">
      <c r="A40" s="54">
        <v>36</v>
      </c>
      <c r="B40" s="55" t="s">
        <v>350</v>
      </c>
      <c r="C40" s="41" t="s">
        <v>90</v>
      </c>
      <c r="D40" s="67">
        <f t="shared" si="0"/>
        <v>1236.7</v>
      </c>
      <c r="E40" s="34">
        <f t="shared" si="33"/>
        <v>-23.300000000000018</v>
      </c>
      <c r="F40" s="35">
        <v>1260</v>
      </c>
      <c r="G40" s="42">
        <f t="shared" si="2"/>
        <v>105.90909090909099</v>
      </c>
      <c r="H40" s="68">
        <v>39</v>
      </c>
      <c r="I40" s="530">
        <f t="shared" si="3"/>
        <v>11</v>
      </c>
      <c r="J40" s="69">
        <f t="shared" si="4"/>
        <v>11</v>
      </c>
      <c r="K40" s="24">
        <f t="shared" si="5"/>
        <v>1154.090909090909</v>
      </c>
      <c r="L40" s="70">
        <f t="shared" si="6"/>
        <v>113</v>
      </c>
      <c r="M40" s="39">
        <v>2</v>
      </c>
      <c r="N40" s="28">
        <v>72</v>
      </c>
      <c r="O40" s="39">
        <v>0</v>
      </c>
      <c r="P40" s="28">
        <v>7</v>
      </c>
      <c r="Q40" s="39">
        <v>1</v>
      </c>
      <c r="R40" s="28">
        <v>68</v>
      </c>
      <c r="S40" s="39">
        <v>2</v>
      </c>
      <c r="T40" s="28">
        <v>62</v>
      </c>
      <c r="U40" s="39">
        <v>0</v>
      </c>
      <c r="V40" s="28">
        <v>17</v>
      </c>
      <c r="W40" s="39">
        <v>1</v>
      </c>
      <c r="X40" s="28">
        <v>70</v>
      </c>
      <c r="Y40" s="39">
        <v>0</v>
      </c>
      <c r="Z40" s="28">
        <v>11</v>
      </c>
      <c r="AA40" s="39">
        <v>2</v>
      </c>
      <c r="AB40" s="28">
        <v>60</v>
      </c>
      <c r="AC40" s="39">
        <v>1</v>
      </c>
      <c r="AD40" s="28">
        <v>51</v>
      </c>
      <c r="AE40" s="39">
        <v>0</v>
      </c>
      <c r="AF40" s="28">
        <v>48</v>
      </c>
      <c r="AG40" s="39">
        <v>2</v>
      </c>
      <c r="AH40" s="28">
        <v>59</v>
      </c>
      <c r="AI40" s="60">
        <v>36</v>
      </c>
      <c r="AJ40" s="30">
        <f t="shared" si="7"/>
        <v>1000</v>
      </c>
      <c r="AK40" s="30">
        <f t="shared" si="8"/>
        <v>1480</v>
      </c>
      <c r="AL40" s="31">
        <f t="shared" si="9"/>
        <v>1000</v>
      </c>
      <c r="AM40" s="31">
        <f t="shared" si="10"/>
        <v>1000</v>
      </c>
      <c r="AN40" s="31">
        <f t="shared" si="11"/>
        <v>1382</v>
      </c>
      <c r="AO40" s="31">
        <f t="shared" si="12"/>
        <v>1000</v>
      </c>
      <c r="AP40" s="31">
        <f t="shared" si="13"/>
        <v>1414</v>
      </c>
      <c r="AQ40" s="31">
        <f t="shared" si="14"/>
        <v>1003</v>
      </c>
      <c r="AR40" s="31">
        <f t="shared" si="15"/>
        <v>1145</v>
      </c>
      <c r="AS40" s="31">
        <f t="shared" si="16"/>
        <v>1170</v>
      </c>
      <c r="AT40" s="31">
        <f t="shared" si="17"/>
        <v>1101</v>
      </c>
      <c r="AV40" s="66">
        <f t="shared" si="18"/>
        <v>7</v>
      </c>
      <c r="AW40" s="66">
        <f t="shared" si="19"/>
        <v>10</v>
      </c>
      <c r="AX40" s="66">
        <f t="shared" si="20"/>
        <v>10</v>
      </c>
      <c r="AY40" s="66">
        <f t="shared" si="21"/>
        <v>10</v>
      </c>
      <c r="AZ40" s="66">
        <f t="shared" si="22"/>
        <v>13</v>
      </c>
      <c r="BA40" s="66">
        <f t="shared" si="23"/>
        <v>11</v>
      </c>
      <c r="BB40" s="66">
        <f t="shared" si="24"/>
        <v>11</v>
      </c>
      <c r="BC40" s="66">
        <f t="shared" si="25"/>
        <v>9</v>
      </c>
      <c r="BD40" s="66">
        <f t="shared" si="26"/>
        <v>12</v>
      </c>
      <c r="BE40" s="66">
        <f t="shared" si="27"/>
        <v>11</v>
      </c>
      <c r="BF40" s="66">
        <f t="shared" si="28"/>
        <v>9</v>
      </c>
      <c r="BG40" s="66">
        <f t="shared" si="29"/>
        <v>113</v>
      </c>
      <c r="BH40" s="66">
        <f t="shared" si="30"/>
        <v>106</v>
      </c>
      <c r="BI40" s="66">
        <f t="shared" si="31"/>
        <v>7</v>
      </c>
      <c r="BJ40" s="62">
        <f t="shared" si="32"/>
        <v>13</v>
      </c>
    </row>
    <row r="41" spans="1:62" ht="14.25" customHeight="1">
      <c r="A41" s="54">
        <v>37</v>
      </c>
      <c r="B41" s="55" t="s">
        <v>120</v>
      </c>
      <c r="C41" s="41" t="s">
        <v>351</v>
      </c>
      <c r="D41" s="67">
        <f t="shared" si="0"/>
        <v>1126.22</v>
      </c>
      <c r="E41" s="34">
        <f t="shared" si="33"/>
        <v>-126.78</v>
      </c>
      <c r="F41" s="35">
        <v>1253</v>
      </c>
      <c r="G41" s="72">
        <f t="shared" si="2"/>
        <v>167.18181818181824</v>
      </c>
      <c r="H41" s="71">
        <v>72</v>
      </c>
      <c r="I41" s="530">
        <f t="shared" si="3"/>
        <v>2</v>
      </c>
      <c r="J41" s="69">
        <f t="shared" si="4"/>
        <v>11</v>
      </c>
      <c r="K41" s="24">
        <f t="shared" si="5"/>
        <v>1085.8181818181818</v>
      </c>
      <c r="L41" s="70">
        <f t="shared" si="6"/>
        <v>88</v>
      </c>
      <c r="M41" s="39">
        <v>0</v>
      </c>
      <c r="N41" s="28">
        <v>1</v>
      </c>
      <c r="O41" s="39">
        <v>1</v>
      </c>
      <c r="P41" s="28">
        <v>60</v>
      </c>
      <c r="Q41" s="39">
        <v>0</v>
      </c>
      <c r="R41" s="28">
        <v>64</v>
      </c>
      <c r="S41" s="39">
        <v>0</v>
      </c>
      <c r="T41" s="28">
        <v>55</v>
      </c>
      <c r="U41" s="39">
        <v>0</v>
      </c>
      <c r="V41" s="28">
        <v>72</v>
      </c>
      <c r="W41" s="39">
        <v>1</v>
      </c>
      <c r="X41" s="28">
        <v>65</v>
      </c>
      <c r="Y41" s="39">
        <v>0</v>
      </c>
      <c r="Z41" s="28">
        <v>67</v>
      </c>
      <c r="AA41" s="39">
        <v>0</v>
      </c>
      <c r="AB41" s="28">
        <v>56</v>
      </c>
      <c r="AC41" s="39">
        <v>0</v>
      </c>
      <c r="AD41" s="28">
        <v>45</v>
      </c>
      <c r="AE41" s="39">
        <v>0</v>
      </c>
      <c r="AF41" s="28">
        <v>66</v>
      </c>
      <c r="AG41" s="39">
        <v>0</v>
      </c>
      <c r="AH41" s="28">
        <v>50</v>
      </c>
      <c r="AI41" s="60">
        <v>37</v>
      </c>
      <c r="AJ41" s="30">
        <f t="shared" si="7"/>
        <v>1359</v>
      </c>
      <c r="AK41" s="30">
        <f t="shared" si="8"/>
        <v>1003</v>
      </c>
      <c r="AL41" s="31">
        <f t="shared" si="9"/>
        <v>1000</v>
      </c>
      <c r="AM41" s="31">
        <f t="shared" si="10"/>
        <v>1118</v>
      </c>
      <c r="AN41" s="31">
        <f t="shared" si="11"/>
        <v>1000</v>
      </c>
      <c r="AO41" s="31">
        <f t="shared" si="12"/>
        <v>1000</v>
      </c>
      <c r="AP41" s="31">
        <f t="shared" si="13"/>
        <v>1000</v>
      </c>
      <c r="AQ41" s="31">
        <f t="shared" si="14"/>
        <v>1116</v>
      </c>
      <c r="AR41" s="31">
        <f t="shared" si="15"/>
        <v>1203</v>
      </c>
      <c r="AS41" s="31">
        <f t="shared" si="16"/>
        <v>1000</v>
      </c>
      <c r="AT41" s="31">
        <f t="shared" si="17"/>
        <v>1145</v>
      </c>
      <c r="AV41" s="66">
        <f t="shared" si="18"/>
        <v>14</v>
      </c>
      <c r="AW41" s="66">
        <f t="shared" si="19"/>
        <v>9</v>
      </c>
      <c r="AX41" s="66">
        <f t="shared" si="20"/>
        <v>6</v>
      </c>
      <c r="AY41" s="66">
        <f t="shared" si="21"/>
        <v>9</v>
      </c>
      <c r="AZ41" s="66">
        <f t="shared" si="22"/>
        <v>7</v>
      </c>
      <c r="BA41" s="66">
        <f t="shared" si="23"/>
        <v>3</v>
      </c>
      <c r="BB41" s="66">
        <f t="shared" si="24"/>
        <v>7</v>
      </c>
      <c r="BC41" s="66">
        <f t="shared" si="25"/>
        <v>9</v>
      </c>
      <c r="BD41" s="66">
        <f t="shared" si="26"/>
        <v>9</v>
      </c>
      <c r="BE41" s="66">
        <f t="shared" si="27"/>
        <v>7</v>
      </c>
      <c r="BF41" s="66">
        <f t="shared" si="28"/>
        <v>8</v>
      </c>
      <c r="BG41" s="66">
        <f t="shared" si="29"/>
        <v>88</v>
      </c>
      <c r="BH41" s="66">
        <f t="shared" si="30"/>
        <v>85</v>
      </c>
      <c r="BI41" s="66">
        <f t="shared" si="31"/>
        <v>3</v>
      </c>
      <c r="BJ41" s="62">
        <f t="shared" si="32"/>
        <v>14</v>
      </c>
    </row>
    <row r="42" spans="1:62" ht="14.25" customHeight="1">
      <c r="A42" s="54">
        <v>38</v>
      </c>
      <c r="B42" s="63" t="s">
        <v>116</v>
      </c>
      <c r="C42" s="41" t="s">
        <v>90</v>
      </c>
      <c r="D42" s="67">
        <f t="shared" si="0"/>
        <v>1247.06</v>
      </c>
      <c r="E42" s="34">
        <f t="shared" si="33"/>
        <v>-5.9400000000000297</v>
      </c>
      <c r="F42" s="35">
        <v>1253</v>
      </c>
      <c r="G42" s="42">
        <f t="shared" si="2"/>
        <v>-109.36363636363626</v>
      </c>
      <c r="H42" s="68">
        <v>61</v>
      </c>
      <c r="I42" s="530">
        <f t="shared" si="3"/>
        <v>8</v>
      </c>
      <c r="J42" s="69">
        <f t="shared" si="4"/>
        <v>11</v>
      </c>
      <c r="K42" s="24">
        <f t="shared" si="5"/>
        <v>1362.3636363636363</v>
      </c>
      <c r="L42" s="70">
        <f t="shared" si="6"/>
        <v>133</v>
      </c>
      <c r="M42" s="39">
        <v>0</v>
      </c>
      <c r="N42" s="28">
        <v>2</v>
      </c>
      <c r="O42" s="39">
        <v>2</v>
      </c>
      <c r="P42" s="28">
        <v>59</v>
      </c>
      <c r="Q42" s="39">
        <v>2</v>
      </c>
      <c r="R42" s="28">
        <v>4</v>
      </c>
      <c r="S42" s="39">
        <v>0</v>
      </c>
      <c r="T42" s="28">
        <v>20</v>
      </c>
      <c r="U42" s="39">
        <v>2</v>
      </c>
      <c r="V42" s="28">
        <v>8</v>
      </c>
      <c r="W42" s="39">
        <v>0</v>
      </c>
      <c r="X42" s="28">
        <v>26</v>
      </c>
      <c r="Y42" s="39">
        <v>2</v>
      </c>
      <c r="Z42" s="28">
        <v>6</v>
      </c>
      <c r="AA42" s="39">
        <v>0</v>
      </c>
      <c r="AB42" s="28">
        <v>11</v>
      </c>
      <c r="AC42" s="39">
        <v>0</v>
      </c>
      <c r="AD42" s="28">
        <v>13</v>
      </c>
      <c r="AE42" s="39">
        <v>0</v>
      </c>
      <c r="AF42" s="28">
        <v>63</v>
      </c>
      <c r="AG42" s="39">
        <v>0</v>
      </c>
      <c r="AH42" s="28">
        <v>32</v>
      </c>
      <c r="AI42" s="60">
        <v>38</v>
      </c>
      <c r="AJ42" s="30">
        <f t="shared" si="7"/>
        <v>1573</v>
      </c>
      <c r="AK42" s="30">
        <f t="shared" si="8"/>
        <v>1101</v>
      </c>
      <c r="AL42" s="31">
        <f t="shared" si="9"/>
        <v>1551</v>
      </c>
      <c r="AM42" s="31">
        <f t="shared" si="10"/>
        <v>1357</v>
      </c>
      <c r="AN42" s="31">
        <f t="shared" si="11"/>
        <v>1463</v>
      </c>
      <c r="AO42" s="31">
        <f t="shared" si="12"/>
        <v>1337</v>
      </c>
      <c r="AP42" s="31">
        <f t="shared" si="13"/>
        <v>1486</v>
      </c>
      <c r="AQ42" s="31">
        <f t="shared" si="14"/>
        <v>1414</v>
      </c>
      <c r="AR42" s="31">
        <f t="shared" si="15"/>
        <v>1409</v>
      </c>
      <c r="AS42" s="31">
        <f t="shared" si="16"/>
        <v>1000</v>
      </c>
      <c r="AT42" s="31">
        <f t="shared" si="17"/>
        <v>1295</v>
      </c>
      <c r="AV42" s="66">
        <f t="shared" si="18"/>
        <v>16</v>
      </c>
      <c r="AW42" s="66">
        <f t="shared" si="19"/>
        <v>9</v>
      </c>
      <c r="AX42" s="66">
        <f t="shared" si="20"/>
        <v>12</v>
      </c>
      <c r="AY42" s="66">
        <f t="shared" si="21"/>
        <v>15</v>
      </c>
      <c r="AZ42" s="66">
        <f t="shared" si="22"/>
        <v>13</v>
      </c>
      <c r="BA42" s="66">
        <f t="shared" si="23"/>
        <v>14</v>
      </c>
      <c r="BB42" s="66">
        <f t="shared" si="24"/>
        <v>9</v>
      </c>
      <c r="BC42" s="66">
        <f t="shared" si="25"/>
        <v>11</v>
      </c>
      <c r="BD42" s="66">
        <f t="shared" si="26"/>
        <v>12</v>
      </c>
      <c r="BE42" s="66">
        <f t="shared" si="27"/>
        <v>12</v>
      </c>
      <c r="BF42" s="66">
        <f t="shared" si="28"/>
        <v>10</v>
      </c>
      <c r="BG42" s="66">
        <f t="shared" si="29"/>
        <v>133</v>
      </c>
      <c r="BH42" s="66">
        <f t="shared" si="30"/>
        <v>124</v>
      </c>
      <c r="BI42" s="66">
        <f t="shared" si="31"/>
        <v>9</v>
      </c>
      <c r="BJ42" s="62">
        <f t="shared" si="32"/>
        <v>16</v>
      </c>
    </row>
    <row r="43" spans="1:62" ht="14.25" customHeight="1">
      <c r="A43" s="54">
        <v>39</v>
      </c>
      <c r="B43" s="63" t="s">
        <v>117</v>
      </c>
      <c r="C43" s="41" t="s">
        <v>118</v>
      </c>
      <c r="D43" s="67">
        <f t="shared" si="0"/>
        <v>1165.1399999999999</v>
      </c>
      <c r="E43" s="34">
        <f t="shared" si="33"/>
        <v>-69.860000000000028</v>
      </c>
      <c r="F43" s="35">
        <v>1235</v>
      </c>
      <c r="G43" s="42">
        <f t="shared" si="2"/>
        <v>135.72727272727275</v>
      </c>
      <c r="H43" s="68">
        <v>66</v>
      </c>
      <c r="I43" s="530">
        <f t="shared" si="3"/>
        <v>7</v>
      </c>
      <c r="J43" s="69">
        <f t="shared" si="4"/>
        <v>11</v>
      </c>
      <c r="K43" s="24">
        <f t="shared" si="5"/>
        <v>1099.2727272727273</v>
      </c>
      <c r="L43" s="70">
        <f t="shared" si="6"/>
        <v>110</v>
      </c>
      <c r="M43" s="39">
        <v>0</v>
      </c>
      <c r="N43" s="28">
        <v>3</v>
      </c>
      <c r="O43" s="39">
        <v>1</v>
      </c>
      <c r="P43" s="28">
        <v>64</v>
      </c>
      <c r="Q43" s="39">
        <v>2</v>
      </c>
      <c r="R43" s="28">
        <v>60</v>
      </c>
      <c r="S43" s="39">
        <v>0</v>
      </c>
      <c r="T43" s="28">
        <v>70</v>
      </c>
      <c r="U43" s="39">
        <v>0</v>
      </c>
      <c r="V43" s="28">
        <v>62</v>
      </c>
      <c r="W43" s="39">
        <v>0</v>
      </c>
      <c r="X43" s="28">
        <v>63</v>
      </c>
      <c r="Y43" s="39">
        <v>2</v>
      </c>
      <c r="Z43" s="28">
        <v>45</v>
      </c>
      <c r="AA43" s="39">
        <v>2</v>
      </c>
      <c r="AB43" s="28">
        <v>66</v>
      </c>
      <c r="AC43" s="39">
        <v>0</v>
      </c>
      <c r="AD43" s="28">
        <v>58</v>
      </c>
      <c r="AE43" s="39">
        <v>0</v>
      </c>
      <c r="AF43" s="28">
        <v>59</v>
      </c>
      <c r="AG43" s="39">
        <v>0</v>
      </c>
      <c r="AH43" s="28">
        <v>55</v>
      </c>
      <c r="AI43" s="60">
        <v>39</v>
      </c>
      <c r="AJ43" s="30">
        <f t="shared" si="7"/>
        <v>1557</v>
      </c>
      <c r="AK43" s="30">
        <f t="shared" si="8"/>
        <v>1000</v>
      </c>
      <c r="AL43" s="31">
        <f t="shared" si="9"/>
        <v>1003</v>
      </c>
      <c r="AM43" s="31">
        <f t="shared" si="10"/>
        <v>1000</v>
      </c>
      <c r="AN43" s="31">
        <f t="shared" si="11"/>
        <v>1000</v>
      </c>
      <c r="AO43" s="31">
        <f t="shared" si="12"/>
        <v>1000</v>
      </c>
      <c r="AP43" s="31">
        <f t="shared" si="13"/>
        <v>1203</v>
      </c>
      <c r="AQ43" s="31">
        <f t="shared" si="14"/>
        <v>1000</v>
      </c>
      <c r="AR43" s="31">
        <f t="shared" si="15"/>
        <v>1110</v>
      </c>
      <c r="AS43" s="31">
        <f t="shared" si="16"/>
        <v>1101</v>
      </c>
      <c r="AT43" s="31">
        <f t="shared" si="17"/>
        <v>1118</v>
      </c>
      <c r="AV43" s="66">
        <f t="shared" si="18"/>
        <v>16</v>
      </c>
      <c r="AW43" s="66">
        <f t="shared" si="19"/>
        <v>6</v>
      </c>
      <c r="AX43" s="66">
        <f t="shared" si="20"/>
        <v>9</v>
      </c>
      <c r="AY43" s="66">
        <f t="shared" si="21"/>
        <v>11</v>
      </c>
      <c r="AZ43" s="66">
        <f t="shared" si="22"/>
        <v>10</v>
      </c>
      <c r="BA43" s="66">
        <f t="shared" si="23"/>
        <v>12</v>
      </c>
      <c r="BB43" s="66">
        <f t="shared" si="24"/>
        <v>9</v>
      </c>
      <c r="BC43" s="66">
        <f t="shared" si="25"/>
        <v>7</v>
      </c>
      <c r="BD43" s="66">
        <f t="shared" si="26"/>
        <v>12</v>
      </c>
      <c r="BE43" s="66">
        <f t="shared" si="27"/>
        <v>9</v>
      </c>
      <c r="BF43" s="66">
        <f t="shared" si="28"/>
        <v>9</v>
      </c>
      <c r="BG43" s="66">
        <f t="shared" si="29"/>
        <v>110</v>
      </c>
      <c r="BH43" s="66">
        <f t="shared" si="30"/>
        <v>104</v>
      </c>
      <c r="BI43" s="66">
        <f t="shared" si="31"/>
        <v>6</v>
      </c>
      <c r="BJ43" s="62">
        <f t="shared" si="32"/>
        <v>16</v>
      </c>
    </row>
    <row r="44" spans="1:62" ht="14.25" customHeight="1">
      <c r="A44" s="54">
        <v>40</v>
      </c>
      <c r="B44" s="53" t="s">
        <v>352</v>
      </c>
      <c r="C44" s="41" t="s">
        <v>351</v>
      </c>
      <c r="D44" s="67">
        <f t="shared" si="0"/>
        <v>1209.3599999999999</v>
      </c>
      <c r="E44" s="34">
        <f t="shared" si="33"/>
        <v>-24.640000000000004</v>
      </c>
      <c r="F44" s="35">
        <v>1234</v>
      </c>
      <c r="G44" s="42">
        <f t="shared" si="2"/>
        <v>112</v>
      </c>
      <c r="H44" s="68">
        <v>41</v>
      </c>
      <c r="I44" s="530">
        <f t="shared" si="3"/>
        <v>11</v>
      </c>
      <c r="J44" s="69">
        <f t="shared" si="4"/>
        <v>11</v>
      </c>
      <c r="K44" s="24">
        <f t="shared" si="5"/>
        <v>1122</v>
      </c>
      <c r="L44" s="70">
        <f t="shared" si="6"/>
        <v>110</v>
      </c>
      <c r="M44" s="39">
        <v>0</v>
      </c>
      <c r="N44" s="28">
        <v>4</v>
      </c>
      <c r="O44" s="39">
        <v>0</v>
      </c>
      <c r="P44" s="28">
        <v>63</v>
      </c>
      <c r="Q44" s="39">
        <v>1</v>
      </c>
      <c r="R44" s="28">
        <v>59</v>
      </c>
      <c r="S44" s="39">
        <v>1</v>
      </c>
      <c r="T44" s="28">
        <v>69</v>
      </c>
      <c r="U44" s="39">
        <v>2</v>
      </c>
      <c r="V44" s="28">
        <v>67</v>
      </c>
      <c r="W44" s="39">
        <v>1</v>
      </c>
      <c r="X44" s="28">
        <v>55</v>
      </c>
      <c r="Y44" s="39">
        <v>1</v>
      </c>
      <c r="Z44" s="28">
        <v>57</v>
      </c>
      <c r="AA44" s="39">
        <v>2</v>
      </c>
      <c r="AB44" s="28">
        <v>52</v>
      </c>
      <c r="AC44" s="39">
        <v>0</v>
      </c>
      <c r="AD44" s="28">
        <v>27</v>
      </c>
      <c r="AE44" s="39">
        <v>1</v>
      </c>
      <c r="AF44" s="28">
        <v>68</v>
      </c>
      <c r="AG44" s="39">
        <v>2</v>
      </c>
      <c r="AH44" s="28">
        <v>61</v>
      </c>
      <c r="AI44" s="60">
        <v>40</v>
      </c>
      <c r="AJ44" s="30">
        <f t="shared" si="7"/>
        <v>1551</v>
      </c>
      <c r="AK44" s="30">
        <f t="shared" si="8"/>
        <v>1000</v>
      </c>
      <c r="AL44" s="31">
        <f t="shared" si="9"/>
        <v>1101</v>
      </c>
      <c r="AM44" s="31">
        <f t="shared" si="10"/>
        <v>1000</v>
      </c>
      <c r="AN44" s="31">
        <f t="shared" si="11"/>
        <v>1000</v>
      </c>
      <c r="AO44" s="31">
        <f t="shared" si="12"/>
        <v>1118</v>
      </c>
      <c r="AP44" s="31">
        <f t="shared" si="13"/>
        <v>1111</v>
      </c>
      <c r="AQ44" s="31">
        <f t="shared" si="14"/>
        <v>1132</v>
      </c>
      <c r="AR44" s="31">
        <f t="shared" si="15"/>
        <v>1327</v>
      </c>
      <c r="AS44" s="31">
        <f t="shared" si="16"/>
        <v>1000</v>
      </c>
      <c r="AT44" s="31">
        <f t="shared" si="17"/>
        <v>1002</v>
      </c>
      <c r="AV44" s="66">
        <f t="shared" si="18"/>
        <v>12</v>
      </c>
      <c r="AW44" s="66">
        <f t="shared" si="19"/>
        <v>12</v>
      </c>
      <c r="AX44" s="66">
        <f t="shared" si="20"/>
        <v>9</v>
      </c>
      <c r="AY44" s="66">
        <f t="shared" si="21"/>
        <v>10</v>
      </c>
      <c r="AZ44" s="66">
        <f t="shared" si="22"/>
        <v>7</v>
      </c>
      <c r="BA44" s="66">
        <f t="shared" si="23"/>
        <v>9</v>
      </c>
      <c r="BB44" s="66">
        <f t="shared" si="24"/>
        <v>8</v>
      </c>
      <c r="BC44" s="66">
        <f t="shared" si="25"/>
        <v>11</v>
      </c>
      <c r="BD44" s="66">
        <f t="shared" si="26"/>
        <v>13</v>
      </c>
      <c r="BE44" s="66">
        <f t="shared" si="27"/>
        <v>10</v>
      </c>
      <c r="BF44" s="66">
        <f t="shared" si="28"/>
        <v>9</v>
      </c>
      <c r="BG44" s="66">
        <f t="shared" si="29"/>
        <v>110</v>
      </c>
      <c r="BH44" s="66">
        <f t="shared" si="30"/>
        <v>103</v>
      </c>
      <c r="BI44" s="66">
        <f t="shared" si="31"/>
        <v>7</v>
      </c>
      <c r="BJ44" s="62">
        <f t="shared" si="32"/>
        <v>13</v>
      </c>
    </row>
    <row r="45" spans="1:62" ht="14.25" customHeight="1">
      <c r="A45" s="54">
        <v>41</v>
      </c>
      <c r="B45" s="55" t="s">
        <v>353</v>
      </c>
      <c r="C45" s="47" t="s">
        <v>132</v>
      </c>
      <c r="D45" s="67">
        <f t="shared" si="0"/>
        <v>1212.7</v>
      </c>
      <c r="E45" s="34">
        <f t="shared" si="33"/>
        <v>-17.300000000000022</v>
      </c>
      <c r="F45" s="35">
        <v>1230</v>
      </c>
      <c r="G45" s="42">
        <f t="shared" si="2"/>
        <v>33.181818181818244</v>
      </c>
      <c r="H45" s="68">
        <v>47</v>
      </c>
      <c r="I45" s="530">
        <f t="shared" si="3"/>
        <v>10</v>
      </c>
      <c r="J45" s="69">
        <f t="shared" si="4"/>
        <v>11</v>
      </c>
      <c r="K45" s="24">
        <f t="shared" si="5"/>
        <v>1196.8181818181818</v>
      </c>
      <c r="L45" s="70">
        <f t="shared" si="6"/>
        <v>117</v>
      </c>
      <c r="M45" s="39">
        <v>0</v>
      </c>
      <c r="N45" s="28">
        <v>5</v>
      </c>
      <c r="O45" s="39">
        <v>2</v>
      </c>
      <c r="P45" s="28">
        <v>66</v>
      </c>
      <c r="Q45" s="39">
        <v>1</v>
      </c>
      <c r="R45" s="28">
        <v>1</v>
      </c>
      <c r="S45" s="39">
        <v>0</v>
      </c>
      <c r="T45" s="28">
        <v>9</v>
      </c>
      <c r="U45" s="39">
        <v>0</v>
      </c>
      <c r="V45" s="28">
        <v>60</v>
      </c>
      <c r="W45" s="39">
        <v>2</v>
      </c>
      <c r="X45" s="28">
        <v>64</v>
      </c>
      <c r="Y45" s="39">
        <v>2</v>
      </c>
      <c r="Z45" s="28">
        <v>55</v>
      </c>
      <c r="AA45" s="39">
        <v>0</v>
      </c>
      <c r="AB45" s="28">
        <v>8</v>
      </c>
      <c r="AC45" s="39">
        <v>2</v>
      </c>
      <c r="AD45" s="28">
        <v>59</v>
      </c>
      <c r="AE45" s="39">
        <v>0</v>
      </c>
      <c r="AF45" s="28">
        <v>51</v>
      </c>
      <c r="AG45" s="39">
        <v>1</v>
      </c>
      <c r="AH45" s="28">
        <v>69</v>
      </c>
      <c r="AI45" s="60">
        <v>41</v>
      </c>
      <c r="AJ45" s="30">
        <f t="shared" si="7"/>
        <v>1538</v>
      </c>
      <c r="AK45" s="30">
        <f t="shared" si="8"/>
        <v>1000</v>
      </c>
      <c r="AL45" s="31">
        <f t="shared" si="9"/>
        <v>1359</v>
      </c>
      <c r="AM45" s="31">
        <f t="shared" si="10"/>
        <v>1438</v>
      </c>
      <c r="AN45" s="31">
        <f t="shared" si="11"/>
        <v>1003</v>
      </c>
      <c r="AO45" s="31">
        <f t="shared" si="12"/>
        <v>1000</v>
      </c>
      <c r="AP45" s="31">
        <f t="shared" si="13"/>
        <v>1118</v>
      </c>
      <c r="AQ45" s="31">
        <f t="shared" si="14"/>
        <v>1463</v>
      </c>
      <c r="AR45" s="31">
        <f t="shared" si="15"/>
        <v>1101</v>
      </c>
      <c r="AS45" s="31">
        <f t="shared" si="16"/>
        <v>1145</v>
      </c>
      <c r="AT45" s="31">
        <f t="shared" si="17"/>
        <v>1000</v>
      </c>
      <c r="AV45" s="66">
        <f t="shared" si="18"/>
        <v>13</v>
      </c>
      <c r="AW45" s="66">
        <f t="shared" si="19"/>
        <v>7</v>
      </c>
      <c r="AX45" s="66">
        <f t="shared" si="20"/>
        <v>14</v>
      </c>
      <c r="AY45" s="66">
        <f t="shared" si="21"/>
        <v>15</v>
      </c>
      <c r="AZ45" s="66">
        <f t="shared" si="22"/>
        <v>9</v>
      </c>
      <c r="BA45" s="66">
        <f t="shared" si="23"/>
        <v>6</v>
      </c>
      <c r="BB45" s="66">
        <f t="shared" si="24"/>
        <v>9</v>
      </c>
      <c r="BC45" s="66">
        <f t="shared" si="25"/>
        <v>13</v>
      </c>
      <c r="BD45" s="66">
        <f t="shared" si="26"/>
        <v>9</v>
      </c>
      <c r="BE45" s="66">
        <f t="shared" si="27"/>
        <v>12</v>
      </c>
      <c r="BF45" s="66">
        <f t="shared" si="28"/>
        <v>10</v>
      </c>
      <c r="BG45" s="66">
        <f t="shared" si="29"/>
        <v>117</v>
      </c>
      <c r="BH45" s="66">
        <f t="shared" si="30"/>
        <v>111</v>
      </c>
      <c r="BI45" s="66">
        <f t="shared" si="31"/>
        <v>6</v>
      </c>
      <c r="BJ45" s="62">
        <f t="shared" si="32"/>
        <v>15</v>
      </c>
    </row>
    <row r="46" spans="1:62" ht="14.25" customHeight="1">
      <c r="A46" s="54">
        <v>42</v>
      </c>
      <c r="B46" s="63" t="s">
        <v>354</v>
      </c>
      <c r="C46" s="41" t="s">
        <v>130</v>
      </c>
      <c r="D46" s="67">
        <f t="shared" si="0"/>
        <v>1247.1200000000001</v>
      </c>
      <c r="E46" s="34">
        <f t="shared" si="33"/>
        <v>18.120000000000012</v>
      </c>
      <c r="F46" s="35">
        <v>1229</v>
      </c>
      <c r="G46" s="42">
        <f t="shared" si="2"/>
        <v>-36.909090909090992</v>
      </c>
      <c r="H46" s="68">
        <v>31</v>
      </c>
      <c r="I46" s="530">
        <f t="shared" si="3"/>
        <v>12</v>
      </c>
      <c r="J46" s="69">
        <f t="shared" si="4"/>
        <v>11</v>
      </c>
      <c r="K46" s="24">
        <f t="shared" si="5"/>
        <v>1265.909090909091</v>
      </c>
      <c r="L46" s="70">
        <f t="shared" si="6"/>
        <v>119</v>
      </c>
      <c r="M46" s="39">
        <v>1</v>
      </c>
      <c r="N46" s="28">
        <v>6</v>
      </c>
      <c r="O46" s="39">
        <v>0</v>
      </c>
      <c r="P46" s="28">
        <v>14</v>
      </c>
      <c r="Q46" s="39">
        <v>2</v>
      </c>
      <c r="R46" s="28">
        <v>69</v>
      </c>
      <c r="S46" s="39">
        <v>0</v>
      </c>
      <c r="T46" s="28">
        <v>1</v>
      </c>
      <c r="U46" s="39">
        <v>2</v>
      </c>
      <c r="V46" s="28">
        <v>66</v>
      </c>
      <c r="W46" s="39">
        <v>0</v>
      </c>
      <c r="X46" s="28">
        <v>27</v>
      </c>
      <c r="Y46" s="39">
        <v>2</v>
      </c>
      <c r="Z46" s="28">
        <v>59</v>
      </c>
      <c r="AA46" s="39">
        <v>2</v>
      </c>
      <c r="AB46" s="28">
        <v>16</v>
      </c>
      <c r="AC46" s="39">
        <v>0</v>
      </c>
      <c r="AD46" s="28">
        <v>8</v>
      </c>
      <c r="AE46" s="39">
        <v>2</v>
      </c>
      <c r="AF46" s="28">
        <v>61</v>
      </c>
      <c r="AG46" s="39">
        <v>1</v>
      </c>
      <c r="AH46" s="28">
        <v>13</v>
      </c>
      <c r="AI46" s="60">
        <v>42</v>
      </c>
      <c r="AJ46" s="30">
        <f t="shared" si="7"/>
        <v>1486</v>
      </c>
      <c r="AK46" s="30">
        <f t="shared" si="8"/>
        <v>1395</v>
      </c>
      <c r="AL46" s="31">
        <f t="shared" si="9"/>
        <v>1000</v>
      </c>
      <c r="AM46" s="31">
        <f t="shared" si="10"/>
        <v>1359</v>
      </c>
      <c r="AN46" s="31">
        <f t="shared" si="11"/>
        <v>1000</v>
      </c>
      <c r="AO46" s="31">
        <f t="shared" si="12"/>
        <v>1327</v>
      </c>
      <c r="AP46" s="31">
        <f t="shared" si="13"/>
        <v>1101</v>
      </c>
      <c r="AQ46" s="31">
        <f t="shared" si="14"/>
        <v>1383</v>
      </c>
      <c r="AR46" s="31">
        <f t="shared" si="15"/>
        <v>1463</v>
      </c>
      <c r="AS46" s="31">
        <f t="shared" si="16"/>
        <v>1002</v>
      </c>
      <c r="AT46" s="31">
        <f t="shared" si="17"/>
        <v>1409</v>
      </c>
      <c r="AV46" s="66">
        <f t="shared" si="18"/>
        <v>9</v>
      </c>
      <c r="AW46" s="66">
        <f t="shared" si="19"/>
        <v>12</v>
      </c>
      <c r="AX46" s="66">
        <f t="shared" si="20"/>
        <v>10</v>
      </c>
      <c r="AY46" s="66">
        <f t="shared" si="21"/>
        <v>14</v>
      </c>
      <c r="AZ46" s="66">
        <f t="shared" si="22"/>
        <v>7</v>
      </c>
      <c r="BA46" s="66">
        <f t="shared" si="23"/>
        <v>13</v>
      </c>
      <c r="BB46" s="66">
        <f t="shared" si="24"/>
        <v>9</v>
      </c>
      <c r="BC46" s="66">
        <f t="shared" si="25"/>
        <v>11</v>
      </c>
      <c r="BD46" s="66">
        <f t="shared" si="26"/>
        <v>13</v>
      </c>
      <c r="BE46" s="66">
        <f t="shared" si="27"/>
        <v>9</v>
      </c>
      <c r="BF46" s="66">
        <f t="shared" si="28"/>
        <v>12</v>
      </c>
      <c r="BG46" s="66">
        <f t="shared" si="29"/>
        <v>119</v>
      </c>
      <c r="BH46" s="66">
        <f t="shared" si="30"/>
        <v>112</v>
      </c>
      <c r="BI46" s="66">
        <f t="shared" si="31"/>
        <v>7</v>
      </c>
      <c r="BJ46" s="62">
        <f t="shared" si="32"/>
        <v>14</v>
      </c>
    </row>
    <row r="47" spans="1:62" ht="14.25" customHeight="1">
      <c r="A47" s="54">
        <v>43</v>
      </c>
      <c r="B47" s="63" t="s">
        <v>121</v>
      </c>
      <c r="C47" s="45" t="s">
        <v>336</v>
      </c>
      <c r="D47" s="67">
        <f t="shared" si="0"/>
        <v>1228.3599999999999</v>
      </c>
      <c r="E47" s="34">
        <f t="shared" si="33"/>
        <v>15.359999999999996</v>
      </c>
      <c r="F47" s="35">
        <v>1213</v>
      </c>
      <c r="G47" s="42">
        <f t="shared" si="2"/>
        <v>-69.818181818181756</v>
      </c>
      <c r="H47" s="68">
        <v>35</v>
      </c>
      <c r="I47" s="530">
        <f t="shared" si="3"/>
        <v>11</v>
      </c>
      <c r="J47" s="69">
        <f t="shared" si="4"/>
        <v>11</v>
      </c>
      <c r="K47" s="24">
        <f t="shared" si="5"/>
        <v>1282.8181818181818</v>
      </c>
      <c r="L47" s="70">
        <f t="shared" si="6"/>
        <v>123</v>
      </c>
      <c r="M47" s="39">
        <v>0</v>
      </c>
      <c r="N47" s="28">
        <v>7</v>
      </c>
      <c r="O47" s="39">
        <v>2</v>
      </c>
      <c r="P47" s="28">
        <v>72</v>
      </c>
      <c r="Q47" s="39">
        <v>0</v>
      </c>
      <c r="R47" s="28">
        <v>5</v>
      </c>
      <c r="S47" s="39">
        <v>0</v>
      </c>
      <c r="T47" s="28">
        <v>54</v>
      </c>
      <c r="U47" s="39">
        <v>2</v>
      </c>
      <c r="V47" s="28">
        <v>63</v>
      </c>
      <c r="W47" s="39">
        <v>2</v>
      </c>
      <c r="X47" s="28">
        <v>69</v>
      </c>
      <c r="Y47" s="39">
        <v>1</v>
      </c>
      <c r="Z47" s="28">
        <v>8</v>
      </c>
      <c r="AA47" s="39">
        <v>2</v>
      </c>
      <c r="AB47" s="28">
        <v>18</v>
      </c>
      <c r="AC47" s="39">
        <v>0</v>
      </c>
      <c r="AD47" s="28">
        <v>1</v>
      </c>
      <c r="AE47" s="39">
        <v>2</v>
      </c>
      <c r="AF47" s="28">
        <v>16</v>
      </c>
      <c r="AG47" s="39">
        <v>0</v>
      </c>
      <c r="AH47" s="28">
        <v>17</v>
      </c>
      <c r="AI47" s="60">
        <v>43</v>
      </c>
      <c r="AJ47" s="30">
        <f t="shared" si="7"/>
        <v>1480</v>
      </c>
      <c r="AK47" s="30">
        <f t="shared" si="8"/>
        <v>1000</v>
      </c>
      <c r="AL47" s="31">
        <f t="shared" si="9"/>
        <v>1538</v>
      </c>
      <c r="AM47" s="31">
        <f t="shared" si="10"/>
        <v>1129</v>
      </c>
      <c r="AN47" s="31">
        <f t="shared" si="11"/>
        <v>1000</v>
      </c>
      <c r="AO47" s="31">
        <f t="shared" si="12"/>
        <v>1000</v>
      </c>
      <c r="AP47" s="31">
        <f t="shared" si="13"/>
        <v>1463</v>
      </c>
      <c r="AQ47" s="31">
        <f t="shared" si="14"/>
        <v>1377</v>
      </c>
      <c r="AR47" s="31">
        <f t="shared" si="15"/>
        <v>1359</v>
      </c>
      <c r="AS47" s="31">
        <f t="shared" si="16"/>
        <v>1383</v>
      </c>
      <c r="AT47" s="31">
        <f t="shared" si="17"/>
        <v>1382</v>
      </c>
      <c r="AV47" s="66">
        <f t="shared" si="18"/>
        <v>10</v>
      </c>
      <c r="AW47" s="66">
        <f t="shared" si="19"/>
        <v>7</v>
      </c>
      <c r="AX47" s="66">
        <f t="shared" si="20"/>
        <v>13</v>
      </c>
      <c r="AY47" s="66">
        <f t="shared" si="21"/>
        <v>9</v>
      </c>
      <c r="AZ47" s="66">
        <f t="shared" si="22"/>
        <v>12</v>
      </c>
      <c r="BA47" s="66">
        <f t="shared" si="23"/>
        <v>10</v>
      </c>
      <c r="BB47" s="66">
        <f t="shared" si="24"/>
        <v>13</v>
      </c>
      <c r="BC47" s="66">
        <f t="shared" si="25"/>
        <v>11</v>
      </c>
      <c r="BD47" s="66">
        <f t="shared" si="26"/>
        <v>14</v>
      </c>
      <c r="BE47" s="66">
        <f t="shared" si="27"/>
        <v>11</v>
      </c>
      <c r="BF47" s="66">
        <f t="shared" si="28"/>
        <v>13</v>
      </c>
      <c r="BG47" s="66">
        <f t="shared" si="29"/>
        <v>123</v>
      </c>
      <c r="BH47" s="66">
        <f t="shared" si="30"/>
        <v>116</v>
      </c>
      <c r="BI47" s="66">
        <f t="shared" si="31"/>
        <v>7</v>
      </c>
      <c r="BJ47" s="62">
        <f t="shared" si="32"/>
        <v>14</v>
      </c>
    </row>
    <row r="48" spans="1:62" ht="14.25" customHeight="1">
      <c r="A48" s="54">
        <v>44</v>
      </c>
      <c r="B48" s="63" t="s">
        <v>355</v>
      </c>
      <c r="C48" s="41" t="s">
        <v>112</v>
      </c>
      <c r="D48" s="67">
        <f t="shared" si="0"/>
        <v>1209.8</v>
      </c>
      <c r="E48" s="34">
        <f t="shared" si="33"/>
        <v>-0.19999999999999574</v>
      </c>
      <c r="F48" s="35">
        <v>1210</v>
      </c>
      <c r="G48" s="42">
        <f t="shared" si="2"/>
        <v>-44.545454545454504</v>
      </c>
      <c r="H48" s="68">
        <v>49</v>
      </c>
      <c r="I48" s="530">
        <f t="shared" si="3"/>
        <v>10</v>
      </c>
      <c r="J48" s="69">
        <f t="shared" si="4"/>
        <v>11</v>
      </c>
      <c r="K48" s="24">
        <f t="shared" si="5"/>
        <v>1254.5454545454545</v>
      </c>
      <c r="L48" s="70">
        <f t="shared" si="6"/>
        <v>113</v>
      </c>
      <c r="M48" s="39">
        <v>2</v>
      </c>
      <c r="N48" s="28">
        <v>8</v>
      </c>
      <c r="O48" s="39">
        <v>0</v>
      </c>
      <c r="P48" s="28">
        <v>18</v>
      </c>
      <c r="Q48" s="39">
        <v>1</v>
      </c>
      <c r="R48" s="28">
        <v>16</v>
      </c>
      <c r="S48" s="39">
        <v>1</v>
      </c>
      <c r="T48" s="28">
        <v>6</v>
      </c>
      <c r="U48" s="39">
        <v>0</v>
      </c>
      <c r="V48" s="28">
        <v>4</v>
      </c>
      <c r="W48" s="39">
        <v>1</v>
      </c>
      <c r="X48" s="28">
        <v>71</v>
      </c>
      <c r="Y48" s="39">
        <v>1</v>
      </c>
      <c r="Z48" s="28">
        <v>60</v>
      </c>
      <c r="AA48" s="39">
        <v>1</v>
      </c>
      <c r="AB48" s="28">
        <v>57</v>
      </c>
      <c r="AC48" s="39">
        <v>2</v>
      </c>
      <c r="AD48" s="28">
        <v>32</v>
      </c>
      <c r="AE48" s="39">
        <v>1</v>
      </c>
      <c r="AF48" s="28">
        <v>34</v>
      </c>
      <c r="AG48" s="39">
        <v>0</v>
      </c>
      <c r="AH48" s="28">
        <v>63</v>
      </c>
      <c r="AI48" s="60">
        <v>44</v>
      </c>
      <c r="AJ48" s="30">
        <f t="shared" si="7"/>
        <v>1463</v>
      </c>
      <c r="AK48" s="30">
        <f t="shared" si="8"/>
        <v>1377</v>
      </c>
      <c r="AL48" s="31">
        <f t="shared" si="9"/>
        <v>1383</v>
      </c>
      <c r="AM48" s="31">
        <f t="shared" si="10"/>
        <v>1486</v>
      </c>
      <c r="AN48" s="31">
        <f t="shared" si="11"/>
        <v>1551</v>
      </c>
      <c r="AO48" s="31">
        <f t="shared" si="12"/>
        <v>1000</v>
      </c>
      <c r="AP48" s="31">
        <f t="shared" si="13"/>
        <v>1003</v>
      </c>
      <c r="AQ48" s="31">
        <f t="shared" si="14"/>
        <v>1111</v>
      </c>
      <c r="AR48" s="31">
        <f t="shared" si="15"/>
        <v>1295</v>
      </c>
      <c r="AS48" s="31">
        <f t="shared" si="16"/>
        <v>1131</v>
      </c>
      <c r="AT48" s="31">
        <f t="shared" si="17"/>
        <v>1000</v>
      </c>
      <c r="AV48" s="66">
        <f t="shared" si="18"/>
        <v>13</v>
      </c>
      <c r="AW48" s="66">
        <f t="shared" si="19"/>
        <v>11</v>
      </c>
      <c r="AX48" s="66">
        <f t="shared" si="20"/>
        <v>11</v>
      </c>
      <c r="AY48" s="66">
        <f t="shared" si="21"/>
        <v>9</v>
      </c>
      <c r="AZ48" s="66">
        <f t="shared" si="22"/>
        <v>12</v>
      </c>
      <c r="BA48" s="66">
        <f t="shared" si="23"/>
        <v>8</v>
      </c>
      <c r="BB48" s="66">
        <f t="shared" si="24"/>
        <v>9</v>
      </c>
      <c r="BC48" s="66">
        <f t="shared" si="25"/>
        <v>8</v>
      </c>
      <c r="BD48" s="66">
        <f t="shared" si="26"/>
        <v>10</v>
      </c>
      <c r="BE48" s="66">
        <f t="shared" si="27"/>
        <v>10</v>
      </c>
      <c r="BF48" s="66">
        <f t="shared" si="28"/>
        <v>12</v>
      </c>
      <c r="BG48" s="66">
        <f t="shared" si="29"/>
        <v>113</v>
      </c>
      <c r="BH48" s="66">
        <f t="shared" si="30"/>
        <v>105</v>
      </c>
      <c r="BI48" s="66">
        <f t="shared" si="31"/>
        <v>8</v>
      </c>
      <c r="BJ48" s="62">
        <f t="shared" si="32"/>
        <v>13</v>
      </c>
    </row>
    <row r="49" spans="1:62" ht="14.25" customHeight="1">
      <c r="A49" s="54">
        <v>45</v>
      </c>
      <c r="B49" s="63" t="s">
        <v>119</v>
      </c>
      <c r="C49" s="41" t="s">
        <v>287</v>
      </c>
      <c r="D49" s="67">
        <f t="shared" si="0"/>
        <v>1176.6199999999999</v>
      </c>
      <c r="E49" s="34">
        <f t="shared" si="33"/>
        <v>-26.38</v>
      </c>
      <c r="F49" s="35">
        <v>1203</v>
      </c>
      <c r="G49" s="42">
        <f t="shared" si="2"/>
        <v>29</v>
      </c>
      <c r="H49" s="68">
        <v>60</v>
      </c>
      <c r="I49" s="530">
        <f t="shared" si="3"/>
        <v>9</v>
      </c>
      <c r="J49" s="69">
        <f t="shared" si="4"/>
        <v>11</v>
      </c>
      <c r="K49" s="24">
        <f t="shared" si="5"/>
        <v>1174</v>
      </c>
      <c r="L49" s="70">
        <f t="shared" si="6"/>
        <v>95</v>
      </c>
      <c r="M49" s="39">
        <v>2</v>
      </c>
      <c r="N49" s="28">
        <v>9</v>
      </c>
      <c r="O49" s="39">
        <v>0</v>
      </c>
      <c r="P49" s="28">
        <v>13</v>
      </c>
      <c r="Q49" s="39">
        <v>0</v>
      </c>
      <c r="R49" s="28">
        <v>8</v>
      </c>
      <c r="S49" s="39">
        <v>0</v>
      </c>
      <c r="T49" s="28">
        <v>57</v>
      </c>
      <c r="U49" s="39">
        <v>0</v>
      </c>
      <c r="V49" s="28">
        <v>69</v>
      </c>
      <c r="W49" s="39">
        <v>1</v>
      </c>
      <c r="X49" s="28">
        <v>61</v>
      </c>
      <c r="Y49" s="39">
        <v>0</v>
      </c>
      <c r="Z49" s="28">
        <v>39</v>
      </c>
      <c r="AA49" s="39">
        <v>2</v>
      </c>
      <c r="AB49" s="28">
        <v>65</v>
      </c>
      <c r="AC49" s="39">
        <v>2</v>
      </c>
      <c r="AD49" s="28">
        <v>37</v>
      </c>
      <c r="AE49" s="39">
        <v>0</v>
      </c>
      <c r="AF49" s="28">
        <v>60</v>
      </c>
      <c r="AG49" s="39">
        <v>2</v>
      </c>
      <c r="AH49" s="28">
        <v>66</v>
      </c>
      <c r="AI49" s="60">
        <v>45</v>
      </c>
      <c r="AJ49" s="30">
        <f t="shared" si="7"/>
        <v>1438</v>
      </c>
      <c r="AK49" s="30">
        <f t="shared" si="8"/>
        <v>1409</v>
      </c>
      <c r="AL49" s="31">
        <f t="shared" si="9"/>
        <v>1463</v>
      </c>
      <c r="AM49" s="31">
        <f t="shared" si="10"/>
        <v>1111</v>
      </c>
      <c r="AN49" s="31">
        <f t="shared" si="11"/>
        <v>1000</v>
      </c>
      <c r="AO49" s="31">
        <f t="shared" si="12"/>
        <v>1002</v>
      </c>
      <c r="AP49" s="31">
        <f t="shared" si="13"/>
        <v>1235</v>
      </c>
      <c r="AQ49" s="31">
        <f t="shared" si="14"/>
        <v>1000</v>
      </c>
      <c r="AR49" s="31">
        <f t="shared" si="15"/>
        <v>1253</v>
      </c>
      <c r="AS49" s="31">
        <f t="shared" si="16"/>
        <v>1003</v>
      </c>
      <c r="AT49" s="31">
        <f t="shared" si="17"/>
        <v>1000</v>
      </c>
      <c r="AV49" s="66">
        <f t="shared" si="18"/>
        <v>15</v>
      </c>
      <c r="AW49" s="66">
        <f t="shared" si="19"/>
        <v>12</v>
      </c>
      <c r="AX49" s="66">
        <f t="shared" si="20"/>
        <v>13</v>
      </c>
      <c r="AY49" s="66">
        <f t="shared" si="21"/>
        <v>8</v>
      </c>
      <c r="AZ49" s="66">
        <f t="shared" si="22"/>
        <v>10</v>
      </c>
      <c r="BA49" s="66">
        <f t="shared" si="23"/>
        <v>9</v>
      </c>
      <c r="BB49" s="66">
        <f t="shared" si="24"/>
        <v>7</v>
      </c>
      <c r="BC49" s="66">
        <f t="shared" si="25"/>
        <v>3</v>
      </c>
      <c r="BD49" s="66">
        <f t="shared" si="26"/>
        <v>2</v>
      </c>
      <c r="BE49" s="66">
        <f t="shared" si="27"/>
        <v>9</v>
      </c>
      <c r="BF49" s="66">
        <f t="shared" si="28"/>
        <v>7</v>
      </c>
      <c r="BG49" s="66">
        <f t="shared" si="29"/>
        <v>95</v>
      </c>
      <c r="BH49" s="66">
        <f t="shared" si="30"/>
        <v>93</v>
      </c>
      <c r="BI49" s="66">
        <f t="shared" si="31"/>
        <v>2</v>
      </c>
      <c r="BJ49" s="62">
        <f t="shared" si="32"/>
        <v>15</v>
      </c>
    </row>
    <row r="50" spans="1:62" ht="14.25" customHeight="1">
      <c r="A50" s="54">
        <v>46</v>
      </c>
      <c r="B50" s="55" t="s">
        <v>125</v>
      </c>
      <c r="C50" s="47" t="s">
        <v>126</v>
      </c>
      <c r="D50" s="67">
        <f t="shared" si="0"/>
        <v>1268.44</v>
      </c>
      <c r="E50" s="34">
        <f t="shared" si="33"/>
        <v>67.440000000000012</v>
      </c>
      <c r="F50" s="35">
        <v>1201</v>
      </c>
      <c r="G50" s="72">
        <f t="shared" si="2"/>
        <v>-170.18181818181824</v>
      </c>
      <c r="H50" s="68">
        <v>9</v>
      </c>
      <c r="I50" s="530">
        <f t="shared" si="3"/>
        <v>14</v>
      </c>
      <c r="J50" s="69">
        <f t="shared" si="4"/>
        <v>11</v>
      </c>
      <c r="K50" s="24">
        <f t="shared" si="5"/>
        <v>1371.1818181818182</v>
      </c>
      <c r="L50" s="70">
        <f t="shared" si="6"/>
        <v>139</v>
      </c>
      <c r="M50" s="39">
        <v>0</v>
      </c>
      <c r="N50" s="28">
        <v>10</v>
      </c>
      <c r="O50" s="39">
        <v>2</v>
      </c>
      <c r="P50" s="28">
        <v>65</v>
      </c>
      <c r="Q50" s="39">
        <v>1</v>
      </c>
      <c r="R50" s="28">
        <v>22</v>
      </c>
      <c r="S50" s="39">
        <v>2</v>
      </c>
      <c r="T50" s="28">
        <v>16</v>
      </c>
      <c r="U50" s="39">
        <v>1</v>
      </c>
      <c r="V50" s="28">
        <v>6</v>
      </c>
      <c r="W50" s="39">
        <v>2</v>
      </c>
      <c r="X50" s="28">
        <v>20</v>
      </c>
      <c r="Y50" s="39">
        <v>1</v>
      </c>
      <c r="Z50" s="28">
        <v>12</v>
      </c>
      <c r="AA50" s="39">
        <v>2</v>
      </c>
      <c r="AB50" s="28">
        <v>14</v>
      </c>
      <c r="AC50" s="39">
        <v>2</v>
      </c>
      <c r="AD50" s="28">
        <v>4</v>
      </c>
      <c r="AE50" s="39">
        <v>0</v>
      </c>
      <c r="AF50" s="28">
        <v>19</v>
      </c>
      <c r="AG50" s="39">
        <v>1</v>
      </c>
      <c r="AH50" s="28">
        <v>1</v>
      </c>
      <c r="AI50" s="60">
        <v>46</v>
      </c>
      <c r="AJ50" s="30">
        <f t="shared" si="7"/>
        <v>1421</v>
      </c>
      <c r="AK50" s="30">
        <f t="shared" si="8"/>
        <v>1000</v>
      </c>
      <c r="AL50" s="31">
        <f t="shared" si="9"/>
        <v>1351</v>
      </c>
      <c r="AM50" s="31">
        <f t="shared" si="10"/>
        <v>1383</v>
      </c>
      <c r="AN50" s="31">
        <f t="shared" si="11"/>
        <v>1486</v>
      </c>
      <c r="AO50" s="31">
        <f t="shared" si="12"/>
        <v>1357</v>
      </c>
      <c r="AP50" s="31">
        <f t="shared" si="13"/>
        <v>1412</v>
      </c>
      <c r="AQ50" s="31">
        <f t="shared" si="14"/>
        <v>1395</v>
      </c>
      <c r="AR50" s="31">
        <f t="shared" si="15"/>
        <v>1551</v>
      </c>
      <c r="AS50" s="31">
        <f t="shared" si="16"/>
        <v>1368</v>
      </c>
      <c r="AT50" s="31">
        <f t="shared" si="17"/>
        <v>1359</v>
      </c>
      <c r="AV50" s="66">
        <f t="shared" si="18"/>
        <v>19</v>
      </c>
      <c r="AW50" s="66">
        <f t="shared" si="19"/>
        <v>3</v>
      </c>
      <c r="AX50" s="66">
        <f t="shared" si="20"/>
        <v>13</v>
      </c>
      <c r="AY50" s="66">
        <f t="shared" si="21"/>
        <v>11</v>
      </c>
      <c r="AZ50" s="66">
        <f t="shared" si="22"/>
        <v>9</v>
      </c>
      <c r="BA50" s="66">
        <f t="shared" si="23"/>
        <v>15</v>
      </c>
      <c r="BB50" s="66">
        <f t="shared" si="24"/>
        <v>12</v>
      </c>
      <c r="BC50" s="66">
        <f t="shared" si="25"/>
        <v>12</v>
      </c>
      <c r="BD50" s="66">
        <f t="shared" si="26"/>
        <v>12</v>
      </c>
      <c r="BE50" s="66">
        <f t="shared" si="27"/>
        <v>19</v>
      </c>
      <c r="BF50" s="66">
        <f t="shared" si="28"/>
        <v>14</v>
      </c>
      <c r="BG50" s="66">
        <f t="shared" si="29"/>
        <v>139</v>
      </c>
      <c r="BH50" s="66">
        <f t="shared" si="30"/>
        <v>136</v>
      </c>
      <c r="BI50" s="66">
        <f t="shared" si="31"/>
        <v>3</v>
      </c>
      <c r="BJ50" s="62">
        <f t="shared" si="32"/>
        <v>19</v>
      </c>
    </row>
    <row r="51" spans="1:62" ht="14.25" customHeight="1">
      <c r="A51" s="54">
        <v>47</v>
      </c>
      <c r="B51" s="63" t="s">
        <v>123</v>
      </c>
      <c r="C51" s="41" t="s">
        <v>95</v>
      </c>
      <c r="D51" s="67">
        <f t="shared" si="0"/>
        <v>1202.8399999999999</v>
      </c>
      <c r="E51" s="34">
        <f t="shared" si="33"/>
        <v>19.840000000000018</v>
      </c>
      <c r="F51" s="35">
        <v>1183</v>
      </c>
      <c r="G51" s="42">
        <f t="shared" si="2"/>
        <v>-44.727272727272748</v>
      </c>
      <c r="H51" s="68">
        <v>30</v>
      </c>
      <c r="I51" s="530">
        <f t="shared" si="3"/>
        <v>12</v>
      </c>
      <c r="J51" s="69">
        <f t="shared" si="4"/>
        <v>11</v>
      </c>
      <c r="K51" s="24">
        <f t="shared" si="5"/>
        <v>1227.7272727272727</v>
      </c>
      <c r="L51" s="70">
        <f t="shared" si="6"/>
        <v>120</v>
      </c>
      <c r="M51" s="39">
        <v>1</v>
      </c>
      <c r="N51" s="28">
        <v>11</v>
      </c>
      <c r="O51" s="39">
        <v>1</v>
      </c>
      <c r="P51" s="28">
        <v>25</v>
      </c>
      <c r="Q51" s="39">
        <v>0</v>
      </c>
      <c r="R51" s="28">
        <v>15</v>
      </c>
      <c r="S51" s="39">
        <v>2</v>
      </c>
      <c r="T51" s="28">
        <v>58</v>
      </c>
      <c r="U51" s="39">
        <v>0</v>
      </c>
      <c r="V51" s="28">
        <v>21</v>
      </c>
      <c r="W51" s="39">
        <v>0</v>
      </c>
      <c r="X51" s="28">
        <v>68</v>
      </c>
      <c r="Y51" s="39">
        <v>2</v>
      </c>
      <c r="Z51" s="28">
        <v>71</v>
      </c>
      <c r="AA51" s="39">
        <v>1</v>
      </c>
      <c r="AB51" s="28">
        <v>61</v>
      </c>
      <c r="AC51" s="39">
        <v>2</v>
      </c>
      <c r="AD51" s="28">
        <v>6</v>
      </c>
      <c r="AE51" s="39">
        <v>1</v>
      </c>
      <c r="AF51" s="28">
        <v>35</v>
      </c>
      <c r="AG51" s="39">
        <v>2</v>
      </c>
      <c r="AH51" s="28">
        <v>34</v>
      </c>
      <c r="AI51" s="60">
        <v>34</v>
      </c>
      <c r="AJ51" s="30">
        <f t="shared" si="7"/>
        <v>1414</v>
      </c>
      <c r="AK51" s="30">
        <f t="shared" si="8"/>
        <v>1340</v>
      </c>
      <c r="AL51" s="31">
        <f t="shared" si="9"/>
        <v>1391</v>
      </c>
      <c r="AM51" s="31">
        <f t="shared" si="10"/>
        <v>1110</v>
      </c>
      <c r="AN51" s="31">
        <f t="shared" si="11"/>
        <v>1355</v>
      </c>
      <c r="AO51" s="31">
        <f t="shared" si="12"/>
        <v>1000</v>
      </c>
      <c r="AP51" s="31">
        <f t="shared" si="13"/>
        <v>1000</v>
      </c>
      <c r="AQ51" s="31">
        <f t="shared" si="14"/>
        <v>1002</v>
      </c>
      <c r="AR51" s="31">
        <f t="shared" si="15"/>
        <v>1486</v>
      </c>
      <c r="AS51" s="31">
        <f t="shared" si="16"/>
        <v>1276</v>
      </c>
      <c r="AT51" s="31">
        <f t="shared" si="17"/>
        <v>1131</v>
      </c>
      <c r="AV51" s="66">
        <f t="shared" si="18"/>
        <v>11</v>
      </c>
      <c r="AW51" s="66">
        <f t="shared" si="19"/>
        <v>14</v>
      </c>
      <c r="AX51" s="66">
        <f t="shared" si="20"/>
        <v>14</v>
      </c>
      <c r="AY51" s="66">
        <f t="shared" si="21"/>
        <v>12</v>
      </c>
      <c r="AZ51" s="66">
        <f t="shared" si="22"/>
        <v>12</v>
      </c>
      <c r="BA51" s="66">
        <f t="shared" si="23"/>
        <v>10</v>
      </c>
      <c r="BB51" s="66">
        <f t="shared" si="24"/>
        <v>8</v>
      </c>
      <c r="BC51" s="66">
        <f t="shared" si="25"/>
        <v>9</v>
      </c>
      <c r="BD51" s="66">
        <f t="shared" si="26"/>
        <v>9</v>
      </c>
      <c r="BE51" s="66">
        <f t="shared" si="27"/>
        <v>11</v>
      </c>
      <c r="BF51" s="66">
        <f t="shared" si="28"/>
        <v>10</v>
      </c>
      <c r="BG51" s="66">
        <f t="shared" si="29"/>
        <v>120</v>
      </c>
      <c r="BH51" s="66">
        <f t="shared" si="30"/>
        <v>112</v>
      </c>
      <c r="BI51" s="66">
        <f t="shared" si="31"/>
        <v>8</v>
      </c>
      <c r="BJ51" s="62">
        <f t="shared" si="32"/>
        <v>14</v>
      </c>
    </row>
    <row r="52" spans="1:62" ht="14.25" customHeight="1">
      <c r="A52" s="54">
        <v>48</v>
      </c>
      <c r="B52" s="63" t="s">
        <v>356</v>
      </c>
      <c r="C52" s="45" t="s">
        <v>336</v>
      </c>
      <c r="D52" s="67">
        <f t="shared" si="0"/>
        <v>1171.02</v>
      </c>
      <c r="E52" s="34">
        <f t="shared" si="33"/>
        <v>1.0200000000000387</v>
      </c>
      <c r="F52" s="35">
        <v>1170</v>
      </c>
      <c r="G52" s="42">
        <f t="shared" si="2"/>
        <v>-4.6363636363637397</v>
      </c>
      <c r="H52" s="68">
        <v>40</v>
      </c>
      <c r="I52" s="530">
        <f t="shared" si="3"/>
        <v>11</v>
      </c>
      <c r="J52" s="69">
        <f t="shared" si="4"/>
        <v>11</v>
      </c>
      <c r="K52" s="24">
        <f t="shared" si="5"/>
        <v>1174.6363636363637</v>
      </c>
      <c r="L52" s="70">
        <f t="shared" si="6"/>
        <v>113</v>
      </c>
      <c r="M52" s="39">
        <v>0</v>
      </c>
      <c r="N52" s="28">
        <v>12</v>
      </c>
      <c r="O52" s="39">
        <v>1</v>
      </c>
      <c r="P52" s="28">
        <v>69</v>
      </c>
      <c r="Q52" s="39">
        <v>0</v>
      </c>
      <c r="R52" s="28">
        <v>61</v>
      </c>
      <c r="S52" s="39">
        <v>0</v>
      </c>
      <c r="T52" s="28">
        <v>59</v>
      </c>
      <c r="U52" s="39">
        <v>1</v>
      </c>
      <c r="V52" s="28">
        <v>49</v>
      </c>
      <c r="W52" s="39">
        <v>2</v>
      </c>
      <c r="X52" s="28">
        <v>56</v>
      </c>
      <c r="Y52" s="39">
        <v>2</v>
      </c>
      <c r="Z52" s="28">
        <v>53</v>
      </c>
      <c r="AA52" s="39">
        <v>2</v>
      </c>
      <c r="AB52" s="28">
        <v>63</v>
      </c>
      <c r="AC52" s="39">
        <v>1</v>
      </c>
      <c r="AD52" s="28">
        <v>35</v>
      </c>
      <c r="AE52" s="39">
        <v>2</v>
      </c>
      <c r="AF52" s="28">
        <v>36</v>
      </c>
      <c r="AG52" s="39">
        <v>0</v>
      </c>
      <c r="AH52" s="28">
        <v>8</v>
      </c>
      <c r="AI52" s="60">
        <v>48</v>
      </c>
      <c r="AJ52" s="30">
        <f t="shared" si="7"/>
        <v>1412</v>
      </c>
      <c r="AK52" s="30">
        <f t="shared" si="8"/>
        <v>1000</v>
      </c>
      <c r="AL52" s="31">
        <f t="shared" si="9"/>
        <v>1002</v>
      </c>
      <c r="AM52" s="31">
        <f t="shared" si="10"/>
        <v>1101</v>
      </c>
      <c r="AN52" s="31">
        <f t="shared" si="11"/>
        <v>1160</v>
      </c>
      <c r="AO52" s="31">
        <f t="shared" si="12"/>
        <v>1116</v>
      </c>
      <c r="AP52" s="31">
        <f t="shared" si="13"/>
        <v>1131</v>
      </c>
      <c r="AQ52" s="31">
        <f t="shared" si="14"/>
        <v>1000</v>
      </c>
      <c r="AR52" s="31">
        <f t="shared" si="15"/>
        <v>1276</v>
      </c>
      <c r="AS52" s="31">
        <f t="shared" si="16"/>
        <v>1260</v>
      </c>
      <c r="AT52" s="31">
        <f t="shared" si="17"/>
        <v>1463</v>
      </c>
      <c r="AV52" s="66">
        <f t="shared" si="18"/>
        <v>12</v>
      </c>
      <c r="AW52" s="66">
        <f t="shared" si="19"/>
        <v>10</v>
      </c>
      <c r="AX52" s="66">
        <f t="shared" si="20"/>
        <v>9</v>
      </c>
      <c r="AY52" s="66">
        <f t="shared" si="21"/>
        <v>9</v>
      </c>
      <c r="AZ52" s="66">
        <f t="shared" si="22"/>
        <v>7</v>
      </c>
      <c r="BA52" s="66">
        <f t="shared" si="23"/>
        <v>9</v>
      </c>
      <c r="BB52" s="66">
        <f t="shared" si="24"/>
        <v>10</v>
      </c>
      <c r="BC52" s="66">
        <f t="shared" si="25"/>
        <v>12</v>
      </c>
      <c r="BD52" s="66">
        <f t="shared" si="26"/>
        <v>11</v>
      </c>
      <c r="BE52" s="66">
        <f t="shared" si="27"/>
        <v>11</v>
      </c>
      <c r="BF52" s="66">
        <f t="shared" si="28"/>
        <v>13</v>
      </c>
      <c r="BG52" s="66">
        <f t="shared" si="29"/>
        <v>113</v>
      </c>
      <c r="BH52" s="66">
        <f t="shared" si="30"/>
        <v>106</v>
      </c>
      <c r="BI52" s="66">
        <f t="shared" si="31"/>
        <v>7</v>
      </c>
      <c r="BJ52" s="62">
        <f t="shared" si="32"/>
        <v>12</v>
      </c>
    </row>
    <row r="53" spans="1:62" ht="14.25" customHeight="1">
      <c r="A53" s="54">
        <v>49</v>
      </c>
      <c r="B53" s="63" t="s">
        <v>127</v>
      </c>
      <c r="C53" s="41" t="s">
        <v>128</v>
      </c>
      <c r="D53" s="67">
        <f t="shared" si="0"/>
        <v>1122.58</v>
      </c>
      <c r="E53" s="34">
        <f t="shared" si="33"/>
        <v>-37.420000000000009</v>
      </c>
      <c r="F53" s="35">
        <v>1160</v>
      </c>
      <c r="G53" s="42">
        <f t="shared" si="2"/>
        <v>-11.727272727272748</v>
      </c>
      <c r="H53" s="68">
        <v>65</v>
      </c>
      <c r="I53" s="530">
        <f t="shared" si="3"/>
        <v>7</v>
      </c>
      <c r="J53" s="69">
        <f t="shared" si="4"/>
        <v>11</v>
      </c>
      <c r="K53" s="24">
        <f t="shared" si="5"/>
        <v>1171.7272727272727</v>
      </c>
      <c r="L53" s="70">
        <f t="shared" si="6"/>
        <v>111</v>
      </c>
      <c r="M53" s="39">
        <v>0</v>
      </c>
      <c r="N53" s="28">
        <v>13</v>
      </c>
      <c r="O53" s="39">
        <v>1</v>
      </c>
      <c r="P53" s="28">
        <v>9</v>
      </c>
      <c r="Q53" s="39">
        <v>0</v>
      </c>
      <c r="R53" s="28">
        <v>70</v>
      </c>
      <c r="S53" s="39">
        <v>0</v>
      </c>
      <c r="T53" s="28">
        <v>60</v>
      </c>
      <c r="U53" s="39">
        <v>1</v>
      </c>
      <c r="V53" s="28">
        <v>48</v>
      </c>
      <c r="W53" s="39">
        <v>2</v>
      </c>
      <c r="X53" s="28">
        <v>67</v>
      </c>
      <c r="Y53" s="39">
        <v>2</v>
      </c>
      <c r="Z53" s="28">
        <v>64</v>
      </c>
      <c r="AA53" s="39">
        <v>1</v>
      </c>
      <c r="AB53" s="28">
        <v>6</v>
      </c>
      <c r="AC53" s="39">
        <v>0</v>
      </c>
      <c r="AD53" s="28">
        <v>16</v>
      </c>
      <c r="AE53" s="39">
        <v>0</v>
      </c>
      <c r="AF53" s="28">
        <v>69</v>
      </c>
      <c r="AG53" s="39">
        <v>0</v>
      </c>
      <c r="AH53" s="28">
        <v>62</v>
      </c>
      <c r="AI53" s="60">
        <v>49</v>
      </c>
      <c r="AJ53" s="30">
        <f t="shared" si="7"/>
        <v>1409</v>
      </c>
      <c r="AK53" s="30">
        <f t="shared" si="8"/>
        <v>1438</v>
      </c>
      <c r="AL53" s="31">
        <f t="shared" si="9"/>
        <v>1000</v>
      </c>
      <c r="AM53" s="31">
        <f t="shared" si="10"/>
        <v>1003</v>
      </c>
      <c r="AN53" s="31">
        <f t="shared" si="11"/>
        <v>1170</v>
      </c>
      <c r="AO53" s="31">
        <f t="shared" si="12"/>
        <v>1000</v>
      </c>
      <c r="AP53" s="31">
        <f t="shared" si="13"/>
        <v>1000</v>
      </c>
      <c r="AQ53" s="31">
        <f t="shared" si="14"/>
        <v>1486</v>
      </c>
      <c r="AR53" s="31">
        <f t="shared" si="15"/>
        <v>1383</v>
      </c>
      <c r="AS53" s="31">
        <f t="shared" si="16"/>
        <v>1000</v>
      </c>
      <c r="AT53" s="31">
        <f t="shared" si="17"/>
        <v>1000</v>
      </c>
      <c r="AV53" s="66">
        <f t="shared" si="18"/>
        <v>12</v>
      </c>
      <c r="AW53" s="66">
        <f t="shared" si="19"/>
        <v>15</v>
      </c>
      <c r="AX53" s="66">
        <f t="shared" si="20"/>
        <v>11</v>
      </c>
      <c r="AY53" s="66">
        <f t="shared" si="21"/>
        <v>9</v>
      </c>
      <c r="AZ53" s="66">
        <f t="shared" si="22"/>
        <v>11</v>
      </c>
      <c r="BA53" s="66">
        <f t="shared" si="23"/>
        <v>7</v>
      </c>
      <c r="BB53" s="66">
        <f t="shared" si="24"/>
        <v>6</v>
      </c>
      <c r="BC53" s="66">
        <f t="shared" si="25"/>
        <v>9</v>
      </c>
      <c r="BD53" s="66">
        <f t="shared" si="26"/>
        <v>11</v>
      </c>
      <c r="BE53" s="66">
        <f t="shared" si="27"/>
        <v>10</v>
      </c>
      <c r="BF53" s="66">
        <f t="shared" si="28"/>
        <v>10</v>
      </c>
      <c r="BG53" s="66">
        <f t="shared" si="29"/>
        <v>111</v>
      </c>
      <c r="BH53" s="66">
        <f t="shared" si="30"/>
        <v>105</v>
      </c>
      <c r="BI53" s="66">
        <f t="shared" si="31"/>
        <v>6</v>
      </c>
      <c r="BJ53" s="62">
        <f t="shared" si="32"/>
        <v>15</v>
      </c>
    </row>
    <row r="54" spans="1:62" ht="14.25" customHeight="1">
      <c r="A54" s="54">
        <v>50</v>
      </c>
      <c r="B54" s="63" t="s">
        <v>230</v>
      </c>
      <c r="C54" s="41" t="s">
        <v>179</v>
      </c>
      <c r="D54" s="67">
        <f t="shared" si="0"/>
        <v>1127.28</v>
      </c>
      <c r="E54" s="34">
        <f t="shared" si="33"/>
        <v>-17.72000000000002</v>
      </c>
      <c r="F54" s="35">
        <v>1145</v>
      </c>
      <c r="G54" s="42">
        <f t="shared" si="2"/>
        <v>-55.818181818181756</v>
      </c>
      <c r="H54" s="68">
        <v>64</v>
      </c>
      <c r="I54" s="530">
        <f t="shared" si="3"/>
        <v>8</v>
      </c>
      <c r="J54" s="69">
        <f t="shared" si="4"/>
        <v>11</v>
      </c>
      <c r="K54" s="24">
        <f t="shared" si="5"/>
        <v>1200.8181818181818</v>
      </c>
      <c r="L54" s="70">
        <f t="shared" si="6"/>
        <v>110</v>
      </c>
      <c r="M54" s="39">
        <v>1</v>
      </c>
      <c r="N54" s="28">
        <v>14</v>
      </c>
      <c r="O54" s="39">
        <v>1</v>
      </c>
      <c r="P54" s="28">
        <v>16</v>
      </c>
      <c r="Q54" s="39">
        <v>0</v>
      </c>
      <c r="R54" s="28">
        <v>26</v>
      </c>
      <c r="S54" s="39">
        <v>2</v>
      </c>
      <c r="T54" s="28">
        <v>67</v>
      </c>
      <c r="U54" s="39">
        <v>1</v>
      </c>
      <c r="V54" s="28">
        <v>23</v>
      </c>
      <c r="W54" s="39">
        <v>0</v>
      </c>
      <c r="X54" s="28">
        <v>1</v>
      </c>
      <c r="Y54" s="39">
        <v>0</v>
      </c>
      <c r="Z54" s="28">
        <v>62</v>
      </c>
      <c r="AA54" s="39">
        <v>1</v>
      </c>
      <c r="AB54" s="28">
        <v>72</v>
      </c>
      <c r="AC54" s="39">
        <v>0</v>
      </c>
      <c r="AD54" s="28">
        <v>61</v>
      </c>
      <c r="AE54" s="39">
        <v>0</v>
      </c>
      <c r="AF54" s="28">
        <v>53</v>
      </c>
      <c r="AG54" s="39">
        <v>2</v>
      </c>
      <c r="AH54" s="28">
        <v>37</v>
      </c>
      <c r="AI54" s="60">
        <v>50</v>
      </c>
      <c r="AJ54" s="30">
        <f t="shared" si="7"/>
        <v>1395</v>
      </c>
      <c r="AK54" s="30">
        <f t="shared" si="8"/>
        <v>1383</v>
      </c>
      <c r="AL54" s="31">
        <f t="shared" si="9"/>
        <v>1337</v>
      </c>
      <c r="AM54" s="31">
        <f t="shared" si="10"/>
        <v>1000</v>
      </c>
      <c r="AN54" s="31">
        <f t="shared" si="11"/>
        <v>1349</v>
      </c>
      <c r="AO54" s="31">
        <f t="shared" si="12"/>
        <v>1359</v>
      </c>
      <c r="AP54" s="31">
        <f t="shared" si="13"/>
        <v>1000</v>
      </c>
      <c r="AQ54" s="31">
        <f t="shared" si="14"/>
        <v>1000</v>
      </c>
      <c r="AR54" s="31">
        <f t="shared" si="15"/>
        <v>1002</v>
      </c>
      <c r="AS54" s="31">
        <f t="shared" si="16"/>
        <v>1131</v>
      </c>
      <c r="AT54" s="31">
        <f t="shared" si="17"/>
        <v>1253</v>
      </c>
      <c r="AV54" s="66">
        <f t="shared" si="18"/>
        <v>12</v>
      </c>
      <c r="AW54" s="66">
        <f t="shared" si="19"/>
        <v>11</v>
      </c>
      <c r="AX54" s="66">
        <f t="shared" si="20"/>
        <v>14</v>
      </c>
      <c r="AY54" s="66">
        <f t="shared" si="21"/>
        <v>7</v>
      </c>
      <c r="AZ54" s="66">
        <f t="shared" si="22"/>
        <v>14</v>
      </c>
      <c r="BA54" s="66">
        <f t="shared" si="23"/>
        <v>14</v>
      </c>
      <c r="BB54" s="66">
        <f t="shared" si="24"/>
        <v>10</v>
      </c>
      <c r="BC54" s="66">
        <f t="shared" si="25"/>
        <v>7</v>
      </c>
      <c r="BD54" s="66">
        <f t="shared" si="26"/>
        <v>9</v>
      </c>
      <c r="BE54" s="66">
        <f t="shared" si="27"/>
        <v>10</v>
      </c>
      <c r="BF54" s="66">
        <f t="shared" si="28"/>
        <v>2</v>
      </c>
      <c r="BG54" s="66">
        <f t="shared" si="29"/>
        <v>110</v>
      </c>
      <c r="BH54" s="66">
        <f t="shared" si="30"/>
        <v>103</v>
      </c>
      <c r="BI54" s="66">
        <f t="shared" si="31"/>
        <v>7</v>
      </c>
      <c r="BJ54" s="62">
        <f t="shared" si="32"/>
        <v>14</v>
      </c>
    </row>
    <row r="55" spans="1:62" ht="14.25" customHeight="1">
      <c r="A55" s="54">
        <v>51</v>
      </c>
      <c r="B55" s="63" t="s">
        <v>129</v>
      </c>
      <c r="C55" s="41" t="s">
        <v>130</v>
      </c>
      <c r="D55" s="67">
        <f t="shared" si="0"/>
        <v>1190.24</v>
      </c>
      <c r="E55" s="34">
        <f t="shared" si="33"/>
        <v>45.240000000000009</v>
      </c>
      <c r="F55" s="35">
        <v>1145</v>
      </c>
      <c r="G55" s="72">
        <f t="shared" si="2"/>
        <v>-160.18181818181824</v>
      </c>
      <c r="H55" s="68">
        <v>24</v>
      </c>
      <c r="I55" s="530">
        <f t="shared" si="3"/>
        <v>12</v>
      </c>
      <c r="J55" s="69">
        <f t="shared" si="4"/>
        <v>11</v>
      </c>
      <c r="K55" s="24">
        <f t="shared" si="5"/>
        <v>1305.1818181818182</v>
      </c>
      <c r="L55" s="70">
        <f t="shared" si="6"/>
        <v>128</v>
      </c>
      <c r="M55" s="39">
        <v>2</v>
      </c>
      <c r="N55" s="28">
        <v>15</v>
      </c>
      <c r="O55" s="39">
        <v>1</v>
      </c>
      <c r="P55" s="28">
        <v>17</v>
      </c>
      <c r="Q55" s="39">
        <v>0</v>
      </c>
      <c r="R55" s="28">
        <v>12</v>
      </c>
      <c r="S55" s="39">
        <v>0</v>
      </c>
      <c r="T55" s="28">
        <v>22</v>
      </c>
      <c r="U55" s="39">
        <v>2</v>
      </c>
      <c r="V55" s="28">
        <v>61</v>
      </c>
      <c r="W55" s="39">
        <v>1</v>
      </c>
      <c r="X55" s="28">
        <v>6</v>
      </c>
      <c r="Y55" s="39">
        <v>2</v>
      </c>
      <c r="Z55" s="28">
        <v>34</v>
      </c>
      <c r="AA55" s="39">
        <v>0</v>
      </c>
      <c r="AB55" s="28">
        <v>20</v>
      </c>
      <c r="AC55" s="39">
        <v>1</v>
      </c>
      <c r="AD55" s="28">
        <v>36</v>
      </c>
      <c r="AE55" s="39">
        <v>2</v>
      </c>
      <c r="AF55" s="28">
        <v>41</v>
      </c>
      <c r="AG55" s="39">
        <v>1</v>
      </c>
      <c r="AH55" s="28">
        <v>21</v>
      </c>
      <c r="AI55" s="60">
        <v>51</v>
      </c>
      <c r="AJ55" s="30">
        <f t="shared" si="7"/>
        <v>1391</v>
      </c>
      <c r="AK55" s="30">
        <f t="shared" si="8"/>
        <v>1382</v>
      </c>
      <c r="AL55" s="31">
        <f t="shared" si="9"/>
        <v>1412</v>
      </c>
      <c r="AM55" s="31">
        <f t="shared" si="10"/>
        <v>1351</v>
      </c>
      <c r="AN55" s="31">
        <f t="shared" si="11"/>
        <v>1002</v>
      </c>
      <c r="AO55" s="31">
        <f t="shared" si="12"/>
        <v>1486</v>
      </c>
      <c r="AP55" s="31">
        <f t="shared" si="13"/>
        <v>1131</v>
      </c>
      <c r="AQ55" s="31">
        <f t="shared" si="14"/>
        <v>1357</v>
      </c>
      <c r="AR55" s="31">
        <f t="shared" si="15"/>
        <v>1260</v>
      </c>
      <c r="AS55" s="31">
        <f t="shared" si="16"/>
        <v>1230</v>
      </c>
      <c r="AT55" s="31">
        <f t="shared" si="17"/>
        <v>1355</v>
      </c>
      <c r="AV55" s="66">
        <f t="shared" si="18"/>
        <v>14</v>
      </c>
      <c r="AW55" s="66">
        <f t="shared" si="19"/>
        <v>13</v>
      </c>
      <c r="AX55" s="66">
        <f t="shared" si="20"/>
        <v>12</v>
      </c>
      <c r="AY55" s="66">
        <f t="shared" si="21"/>
        <v>13</v>
      </c>
      <c r="AZ55" s="66">
        <f t="shared" si="22"/>
        <v>9</v>
      </c>
      <c r="BA55" s="66">
        <f t="shared" si="23"/>
        <v>9</v>
      </c>
      <c r="BB55" s="66">
        <f t="shared" si="24"/>
        <v>10</v>
      </c>
      <c r="BC55" s="66">
        <f t="shared" si="25"/>
        <v>15</v>
      </c>
      <c r="BD55" s="66">
        <f t="shared" si="26"/>
        <v>11</v>
      </c>
      <c r="BE55" s="66">
        <f t="shared" si="27"/>
        <v>10</v>
      </c>
      <c r="BF55" s="66">
        <f t="shared" si="28"/>
        <v>12</v>
      </c>
      <c r="BG55" s="66">
        <f t="shared" si="29"/>
        <v>128</v>
      </c>
      <c r="BH55" s="66">
        <f t="shared" si="30"/>
        <v>119</v>
      </c>
      <c r="BI55" s="66">
        <f t="shared" si="31"/>
        <v>9</v>
      </c>
      <c r="BJ55" s="62">
        <f t="shared" si="32"/>
        <v>15</v>
      </c>
    </row>
    <row r="56" spans="1:62" ht="14.25" customHeight="1">
      <c r="A56" s="54">
        <v>52</v>
      </c>
      <c r="B56" s="63" t="s">
        <v>134</v>
      </c>
      <c r="C56" s="41" t="s">
        <v>357</v>
      </c>
      <c r="D56" s="67">
        <f t="shared" si="0"/>
        <v>1142.04</v>
      </c>
      <c r="E56" s="34">
        <f t="shared" si="33"/>
        <v>10.040000000000031</v>
      </c>
      <c r="F56" s="35">
        <v>1132</v>
      </c>
      <c r="G56" s="42">
        <f t="shared" si="2"/>
        <v>-45.63636363636374</v>
      </c>
      <c r="H56" s="68">
        <v>42</v>
      </c>
      <c r="I56" s="530">
        <f t="shared" si="3"/>
        <v>11</v>
      </c>
      <c r="J56" s="69">
        <f t="shared" si="4"/>
        <v>11</v>
      </c>
      <c r="K56" s="24">
        <f t="shared" si="5"/>
        <v>1177.6363636363637</v>
      </c>
      <c r="L56" s="70">
        <f t="shared" si="6"/>
        <v>102</v>
      </c>
      <c r="M56" s="39">
        <v>1</v>
      </c>
      <c r="N56" s="28">
        <v>16</v>
      </c>
      <c r="O56" s="39">
        <v>0</v>
      </c>
      <c r="P56" s="28">
        <v>32</v>
      </c>
      <c r="Q56" s="39">
        <v>0</v>
      </c>
      <c r="R56" s="28">
        <v>9</v>
      </c>
      <c r="S56" s="39">
        <v>0</v>
      </c>
      <c r="T56" s="28">
        <v>66</v>
      </c>
      <c r="U56" s="39">
        <v>2</v>
      </c>
      <c r="V56" s="28">
        <v>65</v>
      </c>
      <c r="W56" s="39">
        <v>2</v>
      </c>
      <c r="X56" s="28">
        <v>72</v>
      </c>
      <c r="Y56" s="39">
        <v>1</v>
      </c>
      <c r="Z56" s="28">
        <v>63</v>
      </c>
      <c r="AA56" s="39">
        <v>0</v>
      </c>
      <c r="AB56" s="28">
        <v>40</v>
      </c>
      <c r="AC56" s="39">
        <v>1</v>
      </c>
      <c r="AD56" s="28">
        <v>55</v>
      </c>
      <c r="AE56" s="39">
        <v>2</v>
      </c>
      <c r="AF56" s="28">
        <v>71</v>
      </c>
      <c r="AG56" s="39">
        <v>2</v>
      </c>
      <c r="AH56" s="28">
        <v>6</v>
      </c>
      <c r="AI56" s="60">
        <v>52</v>
      </c>
      <c r="AJ56" s="30">
        <f t="shared" si="7"/>
        <v>1383</v>
      </c>
      <c r="AK56" s="30">
        <f t="shared" si="8"/>
        <v>1295</v>
      </c>
      <c r="AL56" s="31">
        <f t="shared" si="9"/>
        <v>1438</v>
      </c>
      <c r="AM56" s="31">
        <f t="shared" si="10"/>
        <v>1000</v>
      </c>
      <c r="AN56" s="31">
        <f t="shared" si="11"/>
        <v>1000</v>
      </c>
      <c r="AO56" s="31">
        <f t="shared" si="12"/>
        <v>1000</v>
      </c>
      <c r="AP56" s="31">
        <f t="shared" si="13"/>
        <v>1000</v>
      </c>
      <c r="AQ56" s="31">
        <f t="shared" si="14"/>
        <v>1234</v>
      </c>
      <c r="AR56" s="31">
        <f t="shared" si="15"/>
        <v>1118</v>
      </c>
      <c r="AS56" s="31">
        <f t="shared" si="16"/>
        <v>1000</v>
      </c>
      <c r="AT56" s="31">
        <f t="shared" si="17"/>
        <v>1486</v>
      </c>
      <c r="AV56" s="66">
        <f t="shared" si="18"/>
        <v>11</v>
      </c>
      <c r="AW56" s="66">
        <f t="shared" si="19"/>
        <v>10</v>
      </c>
      <c r="AX56" s="66">
        <f t="shared" si="20"/>
        <v>15</v>
      </c>
      <c r="AY56" s="66">
        <f t="shared" si="21"/>
        <v>7</v>
      </c>
      <c r="AZ56" s="66">
        <f t="shared" si="22"/>
        <v>3</v>
      </c>
      <c r="BA56" s="66">
        <f t="shared" si="23"/>
        <v>7</v>
      </c>
      <c r="BB56" s="66">
        <f t="shared" si="24"/>
        <v>12</v>
      </c>
      <c r="BC56" s="66">
        <f t="shared" si="25"/>
        <v>11</v>
      </c>
      <c r="BD56" s="66">
        <f t="shared" si="26"/>
        <v>9</v>
      </c>
      <c r="BE56" s="66">
        <f t="shared" si="27"/>
        <v>8</v>
      </c>
      <c r="BF56" s="66">
        <f t="shared" si="28"/>
        <v>9</v>
      </c>
      <c r="BG56" s="66">
        <f t="shared" si="29"/>
        <v>102</v>
      </c>
      <c r="BH56" s="66">
        <f t="shared" si="30"/>
        <v>99</v>
      </c>
      <c r="BI56" s="66">
        <f t="shared" si="31"/>
        <v>3</v>
      </c>
      <c r="BJ56" s="62">
        <f t="shared" si="32"/>
        <v>15</v>
      </c>
    </row>
    <row r="57" spans="1:62" ht="14.25" customHeight="1">
      <c r="A57" s="54">
        <v>53</v>
      </c>
      <c r="B57" s="63" t="s">
        <v>131</v>
      </c>
      <c r="C57" s="41" t="s">
        <v>132</v>
      </c>
      <c r="D57" s="67">
        <f t="shared" si="0"/>
        <v>1127.78</v>
      </c>
      <c r="E57" s="34">
        <f t="shared" si="33"/>
        <v>-3.2200000000000095</v>
      </c>
      <c r="F57" s="35">
        <v>1131</v>
      </c>
      <c r="G57" s="42">
        <f t="shared" si="2"/>
        <v>-30.818181818181756</v>
      </c>
      <c r="H57" s="68">
        <v>52</v>
      </c>
      <c r="I57" s="530">
        <f t="shared" si="3"/>
        <v>10</v>
      </c>
      <c r="J57" s="69">
        <f t="shared" si="4"/>
        <v>11</v>
      </c>
      <c r="K57" s="24">
        <f t="shared" si="5"/>
        <v>1161.8181818181818</v>
      </c>
      <c r="L57" s="70">
        <f t="shared" si="6"/>
        <v>100</v>
      </c>
      <c r="M57" s="39">
        <v>0</v>
      </c>
      <c r="N57" s="28">
        <v>17</v>
      </c>
      <c r="O57" s="39">
        <v>0</v>
      </c>
      <c r="P57" s="28">
        <v>15</v>
      </c>
      <c r="Q57" s="39">
        <v>1</v>
      </c>
      <c r="R57" s="28">
        <v>66</v>
      </c>
      <c r="S57" s="39">
        <v>2</v>
      </c>
      <c r="T57" s="28">
        <v>72</v>
      </c>
      <c r="U57" s="39">
        <v>1</v>
      </c>
      <c r="V57" s="28">
        <v>68</v>
      </c>
      <c r="W57" s="39">
        <v>0</v>
      </c>
      <c r="X57" s="28">
        <v>7</v>
      </c>
      <c r="Y57" s="39">
        <v>0</v>
      </c>
      <c r="Z57" s="28">
        <v>48</v>
      </c>
      <c r="AA57" s="39">
        <v>0</v>
      </c>
      <c r="AB57" s="28">
        <v>59</v>
      </c>
      <c r="AC57" s="39">
        <v>2</v>
      </c>
      <c r="AD57" s="28">
        <v>65</v>
      </c>
      <c r="AE57" s="39">
        <v>2</v>
      </c>
      <c r="AF57" s="28">
        <v>50</v>
      </c>
      <c r="AG57" s="39">
        <v>2</v>
      </c>
      <c r="AH57" s="28">
        <v>57</v>
      </c>
      <c r="AI57" s="60">
        <v>53</v>
      </c>
      <c r="AJ57" s="30">
        <f t="shared" si="7"/>
        <v>1382</v>
      </c>
      <c r="AK57" s="30">
        <f t="shared" si="8"/>
        <v>1391</v>
      </c>
      <c r="AL57" s="31">
        <f t="shared" si="9"/>
        <v>1000</v>
      </c>
      <c r="AM57" s="31">
        <f t="shared" si="10"/>
        <v>1000</v>
      </c>
      <c r="AN57" s="31">
        <f t="shared" si="11"/>
        <v>1000</v>
      </c>
      <c r="AO57" s="31">
        <f t="shared" si="12"/>
        <v>1480</v>
      </c>
      <c r="AP57" s="31">
        <f t="shared" si="13"/>
        <v>1170</v>
      </c>
      <c r="AQ57" s="31">
        <f t="shared" si="14"/>
        <v>1101</v>
      </c>
      <c r="AR57" s="31">
        <f t="shared" si="15"/>
        <v>1000</v>
      </c>
      <c r="AS57" s="31">
        <f t="shared" si="16"/>
        <v>1145</v>
      </c>
      <c r="AT57" s="31">
        <f t="shared" si="17"/>
        <v>1111</v>
      </c>
      <c r="AV57" s="66">
        <f t="shared" si="18"/>
        <v>13</v>
      </c>
      <c r="AW57" s="66">
        <f t="shared" si="19"/>
        <v>14</v>
      </c>
      <c r="AX57" s="66">
        <f t="shared" si="20"/>
        <v>7</v>
      </c>
      <c r="AY57" s="66">
        <f t="shared" si="21"/>
        <v>7</v>
      </c>
      <c r="AZ57" s="66">
        <f t="shared" si="22"/>
        <v>10</v>
      </c>
      <c r="BA57" s="66">
        <f t="shared" si="23"/>
        <v>10</v>
      </c>
      <c r="BB57" s="66">
        <f t="shared" si="24"/>
        <v>11</v>
      </c>
      <c r="BC57" s="66">
        <f t="shared" si="25"/>
        <v>9</v>
      </c>
      <c r="BD57" s="66">
        <f t="shared" si="26"/>
        <v>3</v>
      </c>
      <c r="BE57" s="66">
        <f t="shared" si="27"/>
        <v>8</v>
      </c>
      <c r="BF57" s="66">
        <f t="shared" si="28"/>
        <v>8</v>
      </c>
      <c r="BG57" s="66">
        <f t="shared" si="29"/>
        <v>100</v>
      </c>
      <c r="BH57" s="66">
        <f t="shared" si="30"/>
        <v>97</v>
      </c>
      <c r="BI57" s="66">
        <f t="shared" si="31"/>
        <v>3</v>
      </c>
      <c r="BJ57" s="62">
        <f t="shared" si="32"/>
        <v>14</v>
      </c>
    </row>
    <row r="58" spans="1:62" ht="14.25" customHeight="1">
      <c r="A58" s="54">
        <v>54</v>
      </c>
      <c r="B58" s="63" t="s">
        <v>358</v>
      </c>
      <c r="C58" s="41" t="s">
        <v>105</v>
      </c>
      <c r="D58" s="67">
        <f t="shared" si="0"/>
        <v>1122.92</v>
      </c>
      <c r="E58" s="34">
        <f t="shared" si="33"/>
        <v>-6.0800000000000054</v>
      </c>
      <c r="F58" s="35">
        <v>1129</v>
      </c>
      <c r="G58" s="42">
        <f t="shared" si="2"/>
        <v>-63.272727272727252</v>
      </c>
      <c r="H58" s="68">
        <v>57</v>
      </c>
      <c r="I58" s="530">
        <f t="shared" si="3"/>
        <v>9</v>
      </c>
      <c r="J58" s="69">
        <f t="shared" si="4"/>
        <v>11</v>
      </c>
      <c r="K58" s="24">
        <f t="shared" si="5"/>
        <v>1192.2727272727273</v>
      </c>
      <c r="L58" s="70">
        <f t="shared" si="6"/>
        <v>105</v>
      </c>
      <c r="M58" s="39">
        <v>0</v>
      </c>
      <c r="N58" s="28">
        <v>18</v>
      </c>
      <c r="O58" s="39">
        <v>0</v>
      </c>
      <c r="P58" s="28">
        <v>22</v>
      </c>
      <c r="Q58" s="39">
        <v>2</v>
      </c>
      <c r="R58" s="28">
        <v>65</v>
      </c>
      <c r="S58" s="39">
        <v>2</v>
      </c>
      <c r="T58" s="28">
        <v>43</v>
      </c>
      <c r="U58" s="39">
        <v>0</v>
      </c>
      <c r="V58" s="28">
        <v>28</v>
      </c>
      <c r="W58" s="39">
        <v>0</v>
      </c>
      <c r="X58" s="28">
        <v>8</v>
      </c>
      <c r="Y58" s="39">
        <v>0</v>
      </c>
      <c r="Z58" s="28">
        <v>61</v>
      </c>
      <c r="AA58" s="39">
        <v>2</v>
      </c>
      <c r="AB58" s="28">
        <v>67</v>
      </c>
      <c r="AC58" s="39">
        <v>1</v>
      </c>
      <c r="AD58" s="28">
        <v>71</v>
      </c>
      <c r="AE58" s="39">
        <v>2</v>
      </c>
      <c r="AF58" s="28">
        <v>72</v>
      </c>
      <c r="AG58" s="39">
        <v>0</v>
      </c>
      <c r="AH58" s="28">
        <v>16</v>
      </c>
      <c r="AI58" s="60">
        <v>54</v>
      </c>
      <c r="AJ58" s="30">
        <f t="shared" si="7"/>
        <v>1377</v>
      </c>
      <c r="AK58" s="30">
        <f t="shared" si="8"/>
        <v>1351</v>
      </c>
      <c r="AL58" s="31">
        <f t="shared" si="9"/>
        <v>1000</v>
      </c>
      <c r="AM58" s="31">
        <f t="shared" si="10"/>
        <v>1213</v>
      </c>
      <c r="AN58" s="31">
        <f t="shared" si="11"/>
        <v>1326</v>
      </c>
      <c r="AO58" s="31">
        <f t="shared" si="12"/>
        <v>1463</v>
      </c>
      <c r="AP58" s="31">
        <f t="shared" si="13"/>
        <v>1002</v>
      </c>
      <c r="AQ58" s="31">
        <f t="shared" si="14"/>
        <v>1000</v>
      </c>
      <c r="AR58" s="31">
        <f t="shared" si="15"/>
        <v>1000</v>
      </c>
      <c r="AS58" s="31">
        <f t="shared" si="16"/>
        <v>1000</v>
      </c>
      <c r="AT58" s="31">
        <f t="shared" si="17"/>
        <v>1383</v>
      </c>
      <c r="AV58" s="66">
        <f t="shared" si="18"/>
        <v>11</v>
      </c>
      <c r="AW58" s="66">
        <f t="shared" si="19"/>
        <v>13</v>
      </c>
      <c r="AX58" s="66">
        <f t="shared" si="20"/>
        <v>3</v>
      </c>
      <c r="AY58" s="66">
        <f t="shared" si="21"/>
        <v>11</v>
      </c>
      <c r="AZ58" s="66">
        <f t="shared" si="22"/>
        <v>12</v>
      </c>
      <c r="BA58" s="66">
        <f t="shared" si="23"/>
        <v>13</v>
      </c>
      <c r="BB58" s="66">
        <f t="shared" si="24"/>
        <v>9</v>
      </c>
      <c r="BC58" s="66">
        <f t="shared" si="25"/>
        <v>7</v>
      </c>
      <c r="BD58" s="66">
        <f t="shared" si="26"/>
        <v>8</v>
      </c>
      <c r="BE58" s="66">
        <f t="shared" si="27"/>
        <v>7</v>
      </c>
      <c r="BF58" s="66">
        <f t="shared" si="28"/>
        <v>11</v>
      </c>
      <c r="BG58" s="66">
        <f t="shared" si="29"/>
        <v>105</v>
      </c>
      <c r="BH58" s="66">
        <f t="shared" si="30"/>
        <v>102</v>
      </c>
      <c r="BI58" s="66">
        <f t="shared" si="31"/>
        <v>3</v>
      </c>
      <c r="BJ58" s="62">
        <f t="shared" si="32"/>
        <v>13</v>
      </c>
    </row>
    <row r="59" spans="1:62" ht="14.25" customHeight="1">
      <c r="A59" s="54">
        <v>55</v>
      </c>
      <c r="B59" s="63" t="s">
        <v>113</v>
      </c>
      <c r="C59" s="41" t="s">
        <v>114</v>
      </c>
      <c r="D59" s="67">
        <f t="shared" si="0"/>
        <v>1124.6399999999999</v>
      </c>
      <c r="E59" s="34">
        <f>(I59-J59*2*(G59/10+50)%)*10</f>
        <v>6.6399999999999793</v>
      </c>
      <c r="F59" s="35">
        <v>1118</v>
      </c>
      <c r="G59" s="42">
        <f>F59-K59</f>
        <v>-121.09090909090901</v>
      </c>
      <c r="H59" s="68">
        <v>56</v>
      </c>
      <c r="I59" s="530">
        <f>M59+O59+Q59+S59+U59+W59+Y59+AA59+AC59+AE59+AG59</f>
        <v>9</v>
      </c>
      <c r="J59" s="69">
        <f>SUM(1+N59&lt;99,1+P59&lt;99,1+R59&lt;99,1+T59&lt;99,1+V59&lt;99,1+X59&lt;99,1+Z59&lt;99,1+AB59&lt;99,1+AD59&lt;99,1+AF59&lt;99,+AH59&lt;99)</f>
        <v>11</v>
      </c>
      <c r="K59" s="24">
        <f>SUM(AJ59:AT59)/J59</f>
        <v>1239.090909090909</v>
      </c>
      <c r="L59" s="70">
        <f>BG59</f>
        <v>108</v>
      </c>
      <c r="M59" s="39">
        <v>0</v>
      </c>
      <c r="N59" s="28">
        <v>19</v>
      </c>
      <c r="O59" s="39">
        <v>0</v>
      </c>
      <c r="P59" s="28">
        <v>31</v>
      </c>
      <c r="Q59" s="39">
        <v>1</v>
      </c>
      <c r="R59" s="28">
        <v>72</v>
      </c>
      <c r="S59" s="39">
        <v>2</v>
      </c>
      <c r="T59" s="28">
        <v>37</v>
      </c>
      <c r="U59" s="39">
        <v>1</v>
      </c>
      <c r="V59" s="28">
        <v>16</v>
      </c>
      <c r="W59" s="39">
        <v>1</v>
      </c>
      <c r="X59" s="28">
        <v>40</v>
      </c>
      <c r="Y59" s="39">
        <v>0</v>
      </c>
      <c r="Z59" s="28">
        <v>41</v>
      </c>
      <c r="AA59" s="39">
        <v>1</v>
      </c>
      <c r="AB59" s="28">
        <v>71</v>
      </c>
      <c r="AC59" s="39">
        <v>1</v>
      </c>
      <c r="AD59" s="28">
        <v>52</v>
      </c>
      <c r="AE59" s="39">
        <v>0</v>
      </c>
      <c r="AF59" s="28">
        <v>6</v>
      </c>
      <c r="AG59" s="39">
        <v>2</v>
      </c>
      <c r="AH59" s="28">
        <v>39</v>
      </c>
      <c r="AI59" s="60">
        <v>55</v>
      </c>
      <c r="AJ59" s="30">
        <f t="shared" si="7"/>
        <v>1368</v>
      </c>
      <c r="AK59" s="30">
        <f t="shared" si="8"/>
        <v>1309</v>
      </c>
      <c r="AL59" s="31">
        <f t="shared" si="9"/>
        <v>1000</v>
      </c>
      <c r="AM59" s="31">
        <f t="shared" si="10"/>
        <v>1253</v>
      </c>
      <c r="AN59" s="31">
        <f t="shared" si="11"/>
        <v>1383</v>
      </c>
      <c r="AO59" s="31">
        <f t="shared" si="12"/>
        <v>1234</v>
      </c>
      <c r="AP59" s="31">
        <f t="shared" si="13"/>
        <v>1230</v>
      </c>
      <c r="AQ59" s="31">
        <f t="shared" si="14"/>
        <v>1000</v>
      </c>
      <c r="AR59" s="31">
        <f t="shared" si="15"/>
        <v>1132</v>
      </c>
      <c r="AS59" s="31">
        <f t="shared" si="16"/>
        <v>1486</v>
      </c>
      <c r="AT59" s="31">
        <f t="shared" si="17"/>
        <v>1235</v>
      </c>
      <c r="AV59" s="66">
        <f t="shared" si="18"/>
        <v>19</v>
      </c>
      <c r="AW59" s="66">
        <f t="shared" si="19"/>
        <v>13</v>
      </c>
      <c r="AX59" s="66">
        <f t="shared" si="20"/>
        <v>7</v>
      </c>
      <c r="AY59" s="66">
        <f t="shared" si="21"/>
        <v>2</v>
      </c>
      <c r="AZ59" s="66">
        <f t="shared" si="22"/>
        <v>11</v>
      </c>
      <c r="BA59" s="66">
        <f t="shared" si="23"/>
        <v>11</v>
      </c>
      <c r="BB59" s="66">
        <f t="shared" si="24"/>
        <v>10</v>
      </c>
      <c r="BC59" s="66">
        <f t="shared" si="25"/>
        <v>8</v>
      </c>
      <c r="BD59" s="66">
        <f t="shared" si="26"/>
        <v>11</v>
      </c>
      <c r="BE59" s="66">
        <f t="shared" si="27"/>
        <v>9</v>
      </c>
      <c r="BF59" s="66">
        <f t="shared" si="28"/>
        <v>7</v>
      </c>
      <c r="BG59" s="66">
        <f>SUM(AV59:BF59)</f>
        <v>108</v>
      </c>
      <c r="BH59" s="66">
        <f>BG59-BI59</f>
        <v>106</v>
      </c>
      <c r="BI59" s="66">
        <f>MIN(AV59:BE59)</f>
        <v>2</v>
      </c>
      <c r="BJ59" s="62">
        <f>MAX(AV59:BE59)</f>
        <v>19</v>
      </c>
    </row>
    <row r="60" spans="1:62" ht="14.25" customHeight="1">
      <c r="A60" s="54">
        <v>56</v>
      </c>
      <c r="B60" s="63" t="s">
        <v>359</v>
      </c>
      <c r="C60" s="41" t="s">
        <v>105</v>
      </c>
      <c r="D60" s="67">
        <f t="shared" si="0"/>
        <v>1100.54</v>
      </c>
      <c r="E60" s="34">
        <f>(I60-J60*2*(G60/10+50)%)*10</f>
        <v>-15.459999999999958</v>
      </c>
      <c r="F60" s="35">
        <v>1116</v>
      </c>
      <c r="G60" s="42">
        <f>F60-K60</f>
        <v>-20.63636363636374</v>
      </c>
      <c r="H60" s="68">
        <v>59</v>
      </c>
      <c r="I60" s="530">
        <f>M60+O60+Q60+S60+U60+W60+Y60+AA60+AC60+AE60+AG60</f>
        <v>9</v>
      </c>
      <c r="J60" s="69">
        <f>SUM(1+N60&lt;99,1+P60&lt;99,1+R60&lt;99,1+T60&lt;99,1+V60&lt;99,1+X60&lt;99,1+Z60&lt;99,1+AB60&lt;99,1+AD60&lt;99,1+AF60&lt;99,+AH60&lt;99)</f>
        <v>11</v>
      </c>
      <c r="K60" s="24">
        <f>SUM(AJ60:AT60)/J60</f>
        <v>1136.6363636363637</v>
      </c>
      <c r="L60" s="70">
        <f>BG60</f>
        <v>95</v>
      </c>
      <c r="M60" s="39">
        <v>0</v>
      </c>
      <c r="N60" s="28">
        <v>20</v>
      </c>
      <c r="O60" s="39">
        <v>0</v>
      </c>
      <c r="P60" s="28">
        <v>26</v>
      </c>
      <c r="Q60" s="39">
        <v>0</v>
      </c>
      <c r="R60" s="28">
        <v>35</v>
      </c>
      <c r="S60" s="39">
        <v>2</v>
      </c>
      <c r="T60" s="28">
        <v>65</v>
      </c>
      <c r="U60" s="39">
        <v>0</v>
      </c>
      <c r="V60" s="28">
        <v>58</v>
      </c>
      <c r="W60" s="39">
        <v>0</v>
      </c>
      <c r="X60" s="28">
        <v>48</v>
      </c>
      <c r="Y60" s="39">
        <v>0</v>
      </c>
      <c r="Z60" s="28">
        <v>66</v>
      </c>
      <c r="AA60" s="39">
        <v>2</v>
      </c>
      <c r="AB60" s="28">
        <v>37</v>
      </c>
      <c r="AC60" s="39">
        <v>2</v>
      </c>
      <c r="AD60" s="28">
        <v>67</v>
      </c>
      <c r="AE60" s="39">
        <v>1</v>
      </c>
      <c r="AF60" s="28">
        <v>64</v>
      </c>
      <c r="AG60" s="39">
        <v>2</v>
      </c>
      <c r="AH60" s="28">
        <v>72</v>
      </c>
      <c r="AI60" s="60">
        <v>56</v>
      </c>
      <c r="AJ60" s="30">
        <f t="shared" si="7"/>
        <v>1357</v>
      </c>
      <c r="AK60" s="30">
        <f t="shared" si="8"/>
        <v>1337</v>
      </c>
      <c r="AL60" s="31">
        <f t="shared" si="9"/>
        <v>1276</v>
      </c>
      <c r="AM60" s="31">
        <f t="shared" si="10"/>
        <v>1000</v>
      </c>
      <c r="AN60" s="31">
        <f t="shared" si="11"/>
        <v>1110</v>
      </c>
      <c r="AO60" s="31">
        <f t="shared" si="12"/>
        <v>1170</v>
      </c>
      <c r="AP60" s="31">
        <f t="shared" si="13"/>
        <v>1000</v>
      </c>
      <c r="AQ60" s="31">
        <f t="shared" si="14"/>
        <v>1253</v>
      </c>
      <c r="AR60" s="31">
        <f t="shared" si="15"/>
        <v>1000</v>
      </c>
      <c r="AS60" s="31">
        <f t="shared" si="16"/>
        <v>1000</v>
      </c>
      <c r="AT60" s="31">
        <f t="shared" si="17"/>
        <v>1000</v>
      </c>
      <c r="AV60" s="66">
        <f t="shared" si="18"/>
        <v>15</v>
      </c>
      <c r="AW60" s="66">
        <f t="shared" si="19"/>
        <v>14</v>
      </c>
      <c r="AX60" s="66">
        <f t="shared" si="20"/>
        <v>11</v>
      </c>
      <c r="AY60" s="66">
        <f t="shared" si="21"/>
        <v>3</v>
      </c>
      <c r="AZ60" s="66">
        <f t="shared" si="22"/>
        <v>12</v>
      </c>
      <c r="BA60" s="66">
        <f t="shared" si="23"/>
        <v>11</v>
      </c>
      <c r="BB60" s="66">
        <f t="shared" si="24"/>
        <v>7</v>
      </c>
      <c r="BC60" s="66">
        <f t="shared" si="25"/>
        <v>2</v>
      </c>
      <c r="BD60" s="66">
        <f t="shared" si="26"/>
        <v>7</v>
      </c>
      <c r="BE60" s="66">
        <f t="shared" si="27"/>
        <v>6</v>
      </c>
      <c r="BF60" s="66">
        <f t="shared" si="28"/>
        <v>7</v>
      </c>
      <c r="BG60" s="66">
        <f>SUM(AV60:BF60)</f>
        <v>95</v>
      </c>
      <c r="BH60" s="66">
        <f>BG60-BI60</f>
        <v>93</v>
      </c>
      <c r="BI60" s="66">
        <f>MIN(AV60:BE60)</f>
        <v>2</v>
      </c>
      <c r="BJ60" s="62">
        <f>MAX(AV60:BE60)</f>
        <v>15</v>
      </c>
    </row>
    <row r="61" spans="1:62" ht="14.25" customHeight="1">
      <c r="A61" s="54">
        <v>57</v>
      </c>
      <c r="B61" s="63" t="s">
        <v>233</v>
      </c>
      <c r="C61" s="41" t="s">
        <v>167</v>
      </c>
      <c r="D61" s="67">
        <f t="shared" si="0"/>
        <v>1112.32</v>
      </c>
      <c r="E61" s="34">
        <f t="shared" si="33"/>
        <v>1.319999999999979</v>
      </c>
      <c r="F61" s="35">
        <v>1111</v>
      </c>
      <c r="G61" s="42">
        <f t="shared" si="2"/>
        <v>-142.36363636363626</v>
      </c>
      <c r="H61" s="68">
        <v>62</v>
      </c>
      <c r="I61" s="530">
        <f t="shared" si="3"/>
        <v>8</v>
      </c>
      <c r="J61" s="69">
        <f t="shared" si="4"/>
        <v>11</v>
      </c>
      <c r="K61" s="24">
        <f t="shared" si="5"/>
        <v>1253.3636363636363</v>
      </c>
      <c r="L61" s="70">
        <f t="shared" si="6"/>
        <v>122</v>
      </c>
      <c r="M61" s="39">
        <v>0</v>
      </c>
      <c r="N61" s="28">
        <v>21</v>
      </c>
      <c r="O61" s="39">
        <v>2</v>
      </c>
      <c r="P61" s="28">
        <v>35</v>
      </c>
      <c r="Q61" s="39">
        <v>0</v>
      </c>
      <c r="R61" s="28">
        <v>23</v>
      </c>
      <c r="S61" s="39">
        <v>2</v>
      </c>
      <c r="T61" s="28">
        <v>45</v>
      </c>
      <c r="U61" s="39">
        <v>1</v>
      </c>
      <c r="V61" s="28">
        <v>33</v>
      </c>
      <c r="W61" s="39">
        <v>0</v>
      </c>
      <c r="X61" s="28">
        <v>31</v>
      </c>
      <c r="Y61" s="39">
        <v>1</v>
      </c>
      <c r="Z61" s="28">
        <v>40</v>
      </c>
      <c r="AA61" s="39">
        <v>1</v>
      </c>
      <c r="AB61" s="28">
        <v>44</v>
      </c>
      <c r="AC61" s="39">
        <v>0</v>
      </c>
      <c r="AD61" s="28">
        <v>34</v>
      </c>
      <c r="AE61" s="39">
        <v>1</v>
      </c>
      <c r="AF61" s="28">
        <v>32</v>
      </c>
      <c r="AG61" s="39">
        <v>0</v>
      </c>
      <c r="AH61" s="28">
        <v>53</v>
      </c>
      <c r="AI61" s="60">
        <v>57</v>
      </c>
      <c r="AJ61" s="30">
        <f t="shared" si="7"/>
        <v>1355</v>
      </c>
      <c r="AK61" s="30">
        <f t="shared" si="8"/>
        <v>1276</v>
      </c>
      <c r="AL61" s="31">
        <f t="shared" si="9"/>
        <v>1349</v>
      </c>
      <c r="AM61" s="31">
        <f t="shared" si="10"/>
        <v>1203</v>
      </c>
      <c r="AN61" s="31">
        <f t="shared" si="11"/>
        <v>1294</v>
      </c>
      <c r="AO61" s="31">
        <f t="shared" si="12"/>
        <v>1309</v>
      </c>
      <c r="AP61" s="31">
        <f t="shared" si="13"/>
        <v>1234</v>
      </c>
      <c r="AQ61" s="31">
        <f t="shared" si="14"/>
        <v>1210</v>
      </c>
      <c r="AR61" s="31">
        <f t="shared" si="15"/>
        <v>1131</v>
      </c>
      <c r="AS61" s="31">
        <f t="shared" si="16"/>
        <v>1295</v>
      </c>
      <c r="AT61" s="31">
        <f t="shared" si="17"/>
        <v>1131</v>
      </c>
      <c r="AV61" s="66">
        <f t="shared" si="18"/>
        <v>12</v>
      </c>
      <c r="AW61" s="66">
        <f t="shared" si="19"/>
        <v>11</v>
      </c>
      <c r="AX61" s="66">
        <f t="shared" si="20"/>
        <v>14</v>
      </c>
      <c r="AY61" s="66">
        <f t="shared" si="21"/>
        <v>9</v>
      </c>
      <c r="AZ61" s="66">
        <f t="shared" si="22"/>
        <v>12</v>
      </c>
      <c r="BA61" s="66">
        <f t="shared" si="23"/>
        <v>13</v>
      </c>
      <c r="BB61" s="66">
        <f t="shared" si="24"/>
        <v>11</v>
      </c>
      <c r="BC61" s="66">
        <f t="shared" si="25"/>
        <v>10</v>
      </c>
      <c r="BD61" s="66">
        <f t="shared" si="26"/>
        <v>10</v>
      </c>
      <c r="BE61" s="66">
        <f t="shared" si="27"/>
        <v>10</v>
      </c>
      <c r="BF61" s="66">
        <f t="shared" si="28"/>
        <v>10</v>
      </c>
      <c r="BG61" s="66">
        <f t="shared" si="29"/>
        <v>122</v>
      </c>
      <c r="BH61" s="66">
        <f t="shared" si="30"/>
        <v>113</v>
      </c>
      <c r="BI61" s="66">
        <f t="shared" si="31"/>
        <v>9</v>
      </c>
      <c r="BJ61" s="62">
        <f t="shared" si="32"/>
        <v>14</v>
      </c>
    </row>
    <row r="62" spans="1:62" ht="14.25" customHeight="1">
      <c r="A62" s="54">
        <v>58</v>
      </c>
      <c r="B62" s="63" t="s">
        <v>133</v>
      </c>
      <c r="C62" s="41" t="s">
        <v>287</v>
      </c>
      <c r="D62" s="67">
        <f t="shared" si="0"/>
        <v>1151.1600000000001</v>
      </c>
      <c r="E62" s="34">
        <f t="shared" si="33"/>
        <v>41.160000000000025</v>
      </c>
      <c r="F62" s="35">
        <v>1110</v>
      </c>
      <c r="G62" s="42">
        <f t="shared" si="2"/>
        <v>-141.63636363636374</v>
      </c>
      <c r="H62" s="68">
        <v>29</v>
      </c>
      <c r="I62" s="530">
        <f t="shared" si="3"/>
        <v>12</v>
      </c>
      <c r="J62" s="69">
        <f t="shared" si="4"/>
        <v>11</v>
      </c>
      <c r="K62" s="24">
        <f t="shared" si="5"/>
        <v>1251.6363636363637</v>
      </c>
      <c r="L62" s="70">
        <f t="shared" si="6"/>
        <v>120</v>
      </c>
      <c r="M62" s="531">
        <v>2</v>
      </c>
      <c r="N62" s="532">
        <v>22</v>
      </c>
      <c r="O62" s="531">
        <v>0</v>
      </c>
      <c r="P62" s="532">
        <v>20</v>
      </c>
      <c r="Q62" s="531">
        <v>0</v>
      </c>
      <c r="R62" s="532">
        <v>28</v>
      </c>
      <c r="S62" s="531">
        <v>0</v>
      </c>
      <c r="T62" s="532">
        <v>47</v>
      </c>
      <c r="U62" s="531">
        <v>2</v>
      </c>
      <c r="V62" s="532">
        <v>56</v>
      </c>
      <c r="W62" s="531">
        <v>0</v>
      </c>
      <c r="X62" s="532">
        <v>16</v>
      </c>
      <c r="Y62" s="531">
        <v>2</v>
      </c>
      <c r="Z62" s="532">
        <v>69</v>
      </c>
      <c r="AA62" s="531">
        <v>1</v>
      </c>
      <c r="AB62" s="532">
        <v>34</v>
      </c>
      <c r="AC62" s="531">
        <v>2</v>
      </c>
      <c r="AD62" s="532">
        <v>39</v>
      </c>
      <c r="AE62" s="531">
        <v>1</v>
      </c>
      <c r="AF62" s="532">
        <v>18</v>
      </c>
      <c r="AG62" s="531">
        <v>2</v>
      </c>
      <c r="AH62" s="532">
        <v>30</v>
      </c>
      <c r="AI62" s="60">
        <v>58</v>
      </c>
      <c r="AJ62" s="30">
        <f t="shared" si="7"/>
        <v>1351</v>
      </c>
      <c r="AK62" s="30">
        <f t="shared" si="8"/>
        <v>1357</v>
      </c>
      <c r="AL62" s="31">
        <f t="shared" si="9"/>
        <v>1326</v>
      </c>
      <c r="AM62" s="31">
        <f t="shared" si="10"/>
        <v>1183</v>
      </c>
      <c r="AN62" s="31">
        <f t="shared" si="11"/>
        <v>1116</v>
      </c>
      <c r="AO62" s="31">
        <f t="shared" si="12"/>
        <v>1383</v>
      </c>
      <c r="AP62" s="31">
        <f t="shared" si="13"/>
        <v>1000</v>
      </c>
      <c r="AQ62" s="31">
        <f t="shared" si="14"/>
        <v>1131</v>
      </c>
      <c r="AR62" s="31">
        <f t="shared" si="15"/>
        <v>1235</v>
      </c>
      <c r="AS62" s="31">
        <f t="shared" si="16"/>
        <v>1377</v>
      </c>
      <c r="AT62" s="31">
        <f t="shared" si="17"/>
        <v>1309</v>
      </c>
      <c r="AV62" s="66">
        <f t="shared" si="18"/>
        <v>13</v>
      </c>
      <c r="AW62" s="66">
        <f t="shared" si="19"/>
        <v>15</v>
      </c>
      <c r="AX62" s="66">
        <f t="shared" si="20"/>
        <v>12</v>
      </c>
      <c r="AY62" s="66">
        <f t="shared" si="21"/>
        <v>12</v>
      </c>
      <c r="AZ62" s="66">
        <f t="shared" si="22"/>
        <v>9</v>
      </c>
      <c r="BA62" s="66">
        <f t="shared" si="23"/>
        <v>11</v>
      </c>
      <c r="BB62" s="66">
        <f t="shared" si="24"/>
        <v>10</v>
      </c>
      <c r="BC62" s="66">
        <f t="shared" si="25"/>
        <v>10</v>
      </c>
      <c r="BD62" s="66">
        <f t="shared" si="26"/>
        <v>7</v>
      </c>
      <c r="BE62" s="66">
        <f t="shared" si="27"/>
        <v>11</v>
      </c>
      <c r="BF62" s="66">
        <f t="shared" si="28"/>
        <v>10</v>
      </c>
      <c r="BG62" s="66">
        <f t="shared" si="29"/>
        <v>120</v>
      </c>
      <c r="BH62" s="66">
        <f t="shared" si="30"/>
        <v>113</v>
      </c>
      <c r="BI62" s="66">
        <f t="shared" si="31"/>
        <v>7</v>
      </c>
      <c r="BJ62" s="62">
        <f t="shared" si="32"/>
        <v>15</v>
      </c>
    </row>
    <row r="63" spans="1:62" ht="12.75" customHeight="1">
      <c r="A63" s="54">
        <v>59</v>
      </c>
      <c r="B63" s="63" t="s">
        <v>360</v>
      </c>
      <c r="C63" s="41" t="s">
        <v>90</v>
      </c>
      <c r="D63" s="67">
        <f t="shared" si="0"/>
        <v>1106.1199999999999</v>
      </c>
      <c r="E63" s="34">
        <f t="shared" si="33"/>
        <v>5.1200000000000045</v>
      </c>
      <c r="F63" s="35">
        <v>1101</v>
      </c>
      <c r="G63" s="42">
        <f t="shared" si="2"/>
        <v>-114.18181818181824</v>
      </c>
      <c r="H63" s="68">
        <v>55</v>
      </c>
      <c r="I63" s="530">
        <f>M63+O63+Q63+S63+U63+W63+Y63+AA63+AC63+AE63+AG63</f>
        <v>9</v>
      </c>
      <c r="J63" s="69">
        <f t="shared" si="4"/>
        <v>11</v>
      </c>
      <c r="K63" s="24">
        <f t="shared" si="5"/>
        <v>1215.1818181818182</v>
      </c>
      <c r="L63" s="70">
        <f t="shared" si="6"/>
        <v>112</v>
      </c>
      <c r="M63" s="531">
        <v>0</v>
      </c>
      <c r="N63" s="532">
        <v>23</v>
      </c>
      <c r="O63" s="531">
        <v>0</v>
      </c>
      <c r="P63" s="532">
        <v>38</v>
      </c>
      <c r="Q63" s="531">
        <v>1</v>
      </c>
      <c r="R63" s="532">
        <v>40</v>
      </c>
      <c r="S63" s="531">
        <v>2</v>
      </c>
      <c r="T63" s="532">
        <v>48</v>
      </c>
      <c r="U63" s="531">
        <v>0</v>
      </c>
      <c r="V63" s="532">
        <v>35</v>
      </c>
      <c r="W63" s="531">
        <v>2</v>
      </c>
      <c r="X63" s="532">
        <v>66</v>
      </c>
      <c r="Y63" s="531">
        <v>0</v>
      </c>
      <c r="Z63" s="532">
        <v>42</v>
      </c>
      <c r="AA63" s="531">
        <v>2</v>
      </c>
      <c r="AB63" s="532">
        <v>53</v>
      </c>
      <c r="AC63" s="531">
        <v>0</v>
      </c>
      <c r="AD63" s="532">
        <v>41</v>
      </c>
      <c r="AE63" s="531">
        <v>2</v>
      </c>
      <c r="AF63" s="532">
        <v>39</v>
      </c>
      <c r="AG63" s="531">
        <v>0</v>
      </c>
      <c r="AH63" s="532">
        <v>36</v>
      </c>
      <c r="AI63" s="60">
        <v>59</v>
      </c>
      <c r="AJ63" s="30">
        <f t="shared" si="7"/>
        <v>1349</v>
      </c>
      <c r="AK63" s="30">
        <f t="shared" si="8"/>
        <v>1253</v>
      </c>
      <c r="AL63" s="31">
        <f t="shared" si="9"/>
        <v>1234</v>
      </c>
      <c r="AM63" s="31">
        <f t="shared" si="10"/>
        <v>1170</v>
      </c>
      <c r="AN63" s="31">
        <f t="shared" si="11"/>
        <v>1276</v>
      </c>
      <c r="AO63" s="31">
        <f t="shared" si="12"/>
        <v>1000</v>
      </c>
      <c r="AP63" s="31">
        <f t="shared" si="13"/>
        <v>1229</v>
      </c>
      <c r="AQ63" s="31">
        <f t="shared" si="14"/>
        <v>1131</v>
      </c>
      <c r="AR63" s="31">
        <f t="shared" si="15"/>
        <v>1230</v>
      </c>
      <c r="AS63" s="31">
        <f t="shared" si="16"/>
        <v>1235</v>
      </c>
      <c r="AT63" s="31">
        <f t="shared" si="17"/>
        <v>1260</v>
      </c>
      <c r="AV63" s="66">
        <f t="shared" si="18"/>
        <v>14</v>
      </c>
      <c r="AW63" s="66">
        <f t="shared" si="19"/>
        <v>8</v>
      </c>
      <c r="AX63" s="66">
        <f t="shared" si="20"/>
        <v>11</v>
      </c>
      <c r="AY63" s="66">
        <f t="shared" si="21"/>
        <v>11</v>
      </c>
      <c r="AZ63" s="66">
        <f t="shared" si="22"/>
        <v>11</v>
      </c>
      <c r="BA63" s="66">
        <f t="shared" si="23"/>
        <v>7</v>
      </c>
      <c r="BB63" s="66">
        <f t="shared" si="24"/>
        <v>12</v>
      </c>
      <c r="BC63" s="66">
        <f t="shared" si="25"/>
        <v>10</v>
      </c>
      <c r="BD63" s="66">
        <f t="shared" si="26"/>
        <v>10</v>
      </c>
      <c r="BE63" s="66">
        <f t="shared" si="27"/>
        <v>7</v>
      </c>
      <c r="BF63" s="66">
        <f t="shared" si="28"/>
        <v>11</v>
      </c>
      <c r="BG63" s="66">
        <f t="shared" si="29"/>
        <v>112</v>
      </c>
      <c r="BH63" s="66">
        <f t="shared" si="30"/>
        <v>105</v>
      </c>
      <c r="BI63" s="66">
        <f t="shared" si="31"/>
        <v>7</v>
      </c>
      <c r="BJ63" s="62">
        <f t="shared" si="32"/>
        <v>14</v>
      </c>
    </row>
    <row r="64" spans="1:62" ht="15" customHeight="1">
      <c r="A64" s="54">
        <v>60</v>
      </c>
      <c r="B64" s="63" t="s">
        <v>361</v>
      </c>
      <c r="C64" s="41" t="s">
        <v>105</v>
      </c>
      <c r="D64" s="67">
        <f t="shared" si="0"/>
        <v>1033.7</v>
      </c>
      <c r="E64" s="34">
        <f t="shared" si="33"/>
        <v>30.70000000000001</v>
      </c>
      <c r="F64" s="35">
        <v>1003</v>
      </c>
      <c r="G64" s="72">
        <f t="shared" si="2"/>
        <v>-230.4545454545455</v>
      </c>
      <c r="H64" s="68">
        <v>58</v>
      </c>
      <c r="I64" s="530">
        <f t="shared" si="3"/>
        <v>9</v>
      </c>
      <c r="J64" s="69">
        <f t="shared" si="4"/>
        <v>11</v>
      </c>
      <c r="K64" s="24">
        <f t="shared" si="5"/>
        <v>1233.4545454545455</v>
      </c>
      <c r="L64" s="70">
        <f t="shared" si="6"/>
        <v>100</v>
      </c>
      <c r="M64" s="531">
        <v>0</v>
      </c>
      <c r="N64" s="532">
        <v>24</v>
      </c>
      <c r="O64" s="531">
        <v>1</v>
      </c>
      <c r="P64" s="532">
        <v>37</v>
      </c>
      <c r="Q64" s="531">
        <v>0</v>
      </c>
      <c r="R64" s="532">
        <v>39</v>
      </c>
      <c r="S64" s="531">
        <v>2</v>
      </c>
      <c r="T64" s="532">
        <v>49</v>
      </c>
      <c r="U64" s="531">
        <v>2</v>
      </c>
      <c r="V64" s="532">
        <v>41</v>
      </c>
      <c r="W64" s="531">
        <v>0</v>
      </c>
      <c r="X64" s="532">
        <v>33</v>
      </c>
      <c r="Y64" s="531">
        <v>1</v>
      </c>
      <c r="Z64" s="532">
        <v>44</v>
      </c>
      <c r="AA64" s="531">
        <v>0</v>
      </c>
      <c r="AB64" s="532">
        <v>36</v>
      </c>
      <c r="AC64" s="531">
        <v>1</v>
      </c>
      <c r="AD64" s="532">
        <v>72</v>
      </c>
      <c r="AE64" s="531">
        <v>2</v>
      </c>
      <c r="AF64" s="532">
        <v>45</v>
      </c>
      <c r="AG64" s="531">
        <v>0</v>
      </c>
      <c r="AH64" s="532">
        <v>18</v>
      </c>
      <c r="AI64" s="60">
        <v>60</v>
      </c>
      <c r="AJ64" s="30">
        <f t="shared" si="7"/>
        <v>1346</v>
      </c>
      <c r="AK64" s="30">
        <f t="shared" si="8"/>
        <v>1253</v>
      </c>
      <c r="AL64" s="31">
        <f t="shared" si="9"/>
        <v>1235</v>
      </c>
      <c r="AM64" s="31">
        <f t="shared" si="10"/>
        <v>1160</v>
      </c>
      <c r="AN64" s="31">
        <f t="shared" si="11"/>
        <v>1230</v>
      </c>
      <c r="AO64" s="31">
        <f t="shared" si="12"/>
        <v>1294</v>
      </c>
      <c r="AP64" s="31">
        <f t="shared" si="13"/>
        <v>1210</v>
      </c>
      <c r="AQ64" s="31">
        <f t="shared" si="14"/>
        <v>1260</v>
      </c>
      <c r="AR64" s="31">
        <f t="shared" si="15"/>
        <v>1000</v>
      </c>
      <c r="AS64" s="31">
        <f t="shared" si="16"/>
        <v>1203</v>
      </c>
      <c r="AT64" s="31">
        <f t="shared" si="17"/>
        <v>1377</v>
      </c>
      <c r="AV64" s="66">
        <f t="shared" si="18"/>
        <v>14</v>
      </c>
      <c r="AW64" s="66">
        <f t="shared" si="19"/>
        <v>2</v>
      </c>
      <c r="AX64" s="66">
        <f t="shared" si="20"/>
        <v>7</v>
      </c>
      <c r="AY64" s="66">
        <f t="shared" si="21"/>
        <v>7</v>
      </c>
      <c r="AZ64" s="66">
        <f t="shared" si="22"/>
        <v>10</v>
      </c>
      <c r="BA64" s="66">
        <f t="shared" si="23"/>
        <v>12</v>
      </c>
      <c r="BB64" s="66">
        <f t="shared" si="24"/>
        <v>10</v>
      </c>
      <c r="BC64" s="66">
        <f t="shared" si="25"/>
        <v>11</v>
      </c>
      <c r="BD64" s="66">
        <f t="shared" si="26"/>
        <v>7</v>
      </c>
      <c r="BE64" s="66">
        <f t="shared" si="27"/>
        <v>9</v>
      </c>
      <c r="BF64" s="66">
        <f t="shared" si="28"/>
        <v>11</v>
      </c>
      <c r="BG64" s="66">
        <f t="shared" si="29"/>
        <v>100</v>
      </c>
      <c r="BH64" s="66">
        <f t="shared" si="30"/>
        <v>98</v>
      </c>
      <c r="BI64" s="66">
        <f t="shared" si="31"/>
        <v>2</v>
      </c>
      <c r="BJ64" s="62">
        <f t="shared" si="32"/>
        <v>14</v>
      </c>
    </row>
    <row r="65" spans="1:62" ht="13.8">
      <c r="A65" s="54">
        <v>61</v>
      </c>
      <c r="B65" s="63" t="s">
        <v>137</v>
      </c>
      <c r="C65" s="41" t="s">
        <v>126</v>
      </c>
      <c r="D65" s="67">
        <f t="shared" si="0"/>
        <v>1031.58</v>
      </c>
      <c r="E65" s="34">
        <f t="shared" si="33"/>
        <v>29.579999999999977</v>
      </c>
      <c r="F65" s="35">
        <v>1002</v>
      </c>
      <c r="G65" s="72">
        <f t="shared" si="2"/>
        <v>-225.36363636363626</v>
      </c>
      <c r="H65" s="68">
        <v>53</v>
      </c>
      <c r="I65" s="530">
        <f t="shared" si="3"/>
        <v>9</v>
      </c>
      <c r="J65" s="69">
        <f t="shared" si="4"/>
        <v>11</v>
      </c>
      <c r="K65" s="24">
        <f t="shared" si="5"/>
        <v>1227.3636363636363</v>
      </c>
      <c r="L65" s="70">
        <f t="shared" si="6"/>
        <v>122</v>
      </c>
      <c r="M65" s="531">
        <v>1</v>
      </c>
      <c r="N65" s="532">
        <v>25</v>
      </c>
      <c r="O65" s="531">
        <v>0</v>
      </c>
      <c r="P65" s="532">
        <v>11</v>
      </c>
      <c r="Q65" s="531">
        <v>2</v>
      </c>
      <c r="R65" s="532">
        <v>48</v>
      </c>
      <c r="S65" s="531">
        <v>0</v>
      </c>
      <c r="T65" s="532">
        <v>31</v>
      </c>
      <c r="U65" s="531">
        <v>0</v>
      </c>
      <c r="V65" s="532">
        <v>51</v>
      </c>
      <c r="W65" s="531">
        <v>1</v>
      </c>
      <c r="X65" s="532">
        <v>45</v>
      </c>
      <c r="Y65" s="531">
        <v>2</v>
      </c>
      <c r="Z65" s="532">
        <v>54</v>
      </c>
      <c r="AA65" s="531">
        <v>1</v>
      </c>
      <c r="AB65" s="532">
        <v>47</v>
      </c>
      <c r="AC65" s="531">
        <v>2</v>
      </c>
      <c r="AD65" s="532">
        <v>50</v>
      </c>
      <c r="AE65" s="531">
        <v>0</v>
      </c>
      <c r="AF65" s="532">
        <v>42</v>
      </c>
      <c r="AG65" s="531">
        <v>0</v>
      </c>
      <c r="AH65" s="532">
        <v>40</v>
      </c>
      <c r="AI65" s="60">
        <v>61</v>
      </c>
      <c r="AJ65" s="30">
        <f t="shared" si="7"/>
        <v>1340</v>
      </c>
      <c r="AK65" s="30">
        <f t="shared" si="8"/>
        <v>1414</v>
      </c>
      <c r="AL65" s="31">
        <f t="shared" si="9"/>
        <v>1170</v>
      </c>
      <c r="AM65" s="31">
        <f t="shared" si="10"/>
        <v>1309</v>
      </c>
      <c r="AN65" s="31">
        <f t="shared" si="11"/>
        <v>1145</v>
      </c>
      <c r="AO65" s="31">
        <f t="shared" si="12"/>
        <v>1203</v>
      </c>
      <c r="AP65" s="31">
        <f t="shared" si="13"/>
        <v>1129</v>
      </c>
      <c r="AQ65" s="31">
        <f t="shared" si="14"/>
        <v>1183</v>
      </c>
      <c r="AR65" s="31">
        <f t="shared" si="15"/>
        <v>1145</v>
      </c>
      <c r="AS65" s="31">
        <f t="shared" si="16"/>
        <v>1229</v>
      </c>
      <c r="AT65" s="31">
        <f t="shared" si="17"/>
        <v>1234</v>
      </c>
      <c r="AV65" s="66">
        <f t="shared" si="18"/>
        <v>14</v>
      </c>
      <c r="AW65" s="66">
        <f t="shared" si="19"/>
        <v>11</v>
      </c>
      <c r="AX65" s="66">
        <f t="shared" si="20"/>
        <v>11</v>
      </c>
      <c r="AY65" s="66">
        <f t="shared" si="21"/>
        <v>13</v>
      </c>
      <c r="AZ65" s="66">
        <f t="shared" si="22"/>
        <v>12</v>
      </c>
      <c r="BA65" s="66">
        <f t="shared" si="23"/>
        <v>9</v>
      </c>
      <c r="BB65" s="66">
        <f t="shared" si="24"/>
        <v>9</v>
      </c>
      <c r="BC65" s="66">
        <f t="shared" si="25"/>
        <v>12</v>
      </c>
      <c r="BD65" s="66">
        <f t="shared" si="26"/>
        <v>8</v>
      </c>
      <c r="BE65" s="66">
        <f t="shared" si="27"/>
        <v>12</v>
      </c>
      <c r="BF65" s="66">
        <f t="shared" si="28"/>
        <v>11</v>
      </c>
      <c r="BG65" s="66">
        <f t="shared" si="29"/>
        <v>122</v>
      </c>
      <c r="BH65" s="66">
        <f t="shared" si="30"/>
        <v>114</v>
      </c>
      <c r="BI65" s="66">
        <f t="shared" si="31"/>
        <v>8</v>
      </c>
      <c r="BJ65" s="62">
        <f t="shared" si="32"/>
        <v>14</v>
      </c>
    </row>
    <row r="66" spans="1:62" ht="13.8">
      <c r="A66" s="54">
        <v>62</v>
      </c>
      <c r="B66" s="63" t="s">
        <v>362</v>
      </c>
      <c r="C66" s="41" t="s">
        <v>363</v>
      </c>
      <c r="D66" s="67">
        <f t="shared" si="0"/>
        <v>1043.32</v>
      </c>
      <c r="E66" s="34">
        <f t="shared" si="33"/>
        <v>43.319999999999979</v>
      </c>
      <c r="F66" s="35">
        <v>1000</v>
      </c>
      <c r="G66" s="72">
        <f t="shared" si="2"/>
        <v>-242.36363636363626</v>
      </c>
      <c r="H66" s="68">
        <v>48</v>
      </c>
      <c r="I66" s="530">
        <f t="shared" si="3"/>
        <v>10</v>
      </c>
      <c r="J66" s="69">
        <f t="shared" si="4"/>
        <v>11</v>
      </c>
      <c r="K66" s="24">
        <f t="shared" si="5"/>
        <v>1242.3636363636363</v>
      </c>
      <c r="L66" s="70">
        <f t="shared" si="6"/>
        <v>114</v>
      </c>
      <c r="M66" s="531">
        <v>2</v>
      </c>
      <c r="N66" s="532">
        <v>26</v>
      </c>
      <c r="O66" s="531">
        <v>0</v>
      </c>
      <c r="P66" s="532">
        <v>6</v>
      </c>
      <c r="Q66" s="531">
        <v>1</v>
      </c>
      <c r="R66" s="532">
        <v>34</v>
      </c>
      <c r="S66" s="531">
        <v>0</v>
      </c>
      <c r="T66" s="532">
        <v>36</v>
      </c>
      <c r="U66" s="531">
        <v>2</v>
      </c>
      <c r="V66" s="532">
        <v>39</v>
      </c>
      <c r="W66" s="531">
        <v>0</v>
      </c>
      <c r="X66" s="532">
        <v>35</v>
      </c>
      <c r="Y66" s="531">
        <v>2</v>
      </c>
      <c r="Z66" s="532">
        <v>50</v>
      </c>
      <c r="AA66" s="531">
        <v>1</v>
      </c>
      <c r="AB66" s="532">
        <v>27</v>
      </c>
      <c r="AC66" s="531">
        <v>0</v>
      </c>
      <c r="AD66" s="532">
        <v>31</v>
      </c>
      <c r="AE66" s="531">
        <v>0</v>
      </c>
      <c r="AF66" s="532">
        <v>70</v>
      </c>
      <c r="AG66" s="531">
        <v>2</v>
      </c>
      <c r="AH66" s="532">
        <v>49</v>
      </c>
      <c r="AI66" s="60">
        <v>62</v>
      </c>
      <c r="AJ66" s="30">
        <f t="shared" si="7"/>
        <v>1337</v>
      </c>
      <c r="AK66" s="30">
        <f t="shared" si="8"/>
        <v>1486</v>
      </c>
      <c r="AL66" s="31">
        <f t="shared" si="9"/>
        <v>1131</v>
      </c>
      <c r="AM66" s="31">
        <f t="shared" si="10"/>
        <v>1260</v>
      </c>
      <c r="AN66" s="31">
        <f t="shared" si="11"/>
        <v>1235</v>
      </c>
      <c r="AO66" s="31">
        <f t="shared" si="12"/>
        <v>1276</v>
      </c>
      <c r="AP66" s="31">
        <f t="shared" si="13"/>
        <v>1145</v>
      </c>
      <c r="AQ66" s="31">
        <f t="shared" si="14"/>
        <v>1327</v>
      </c>
      <c r="AR66" s="31">
        <f t="shared" si="15"/>
        <v>1309</v>
      </c>
      <c r="AS66" s="31">
        <f t="shared" si="16"/>
        <v>1000</v>
      </c>
      <c r="AT66" s="31">
        <f t="shared" si="17"/>
        <v>1160</v>
      </c>
      <c r="AV66" s="66">
        <f t="shared" si="18"/>
        <v>14</v>
      </c>
      <c r="AW66" s="66">
        <f t="shared" si="19"/>
        <v>9</v>
      </c>
      <c r="AX66" s="66">
        <f t="shared" si="20"/>
        <v>10</v>
      </c>
      <c r="AY66" s="66">
        <f t="shared" si="21"/>
        <v>11</v>
      </c>
      <c r="AZ66" s="66">
        <f t="shared" si="22"/>
        <v>7</v>
      </c>
      <c r="BA66" s="66">
        <f t="shared" si="23"/>
        <v>11</v>
      </c>
      <c r="BB66" s="66">
        <f t="shared" si="24"/>
        <v>8</v>
      </c>
      <c r="BC66" s="66">
        <f t="shared" si="25"/>
        <v>13</v>
      </c>
      <c r="BD66" s="66">
        <f t="shared" si="26"/>
        <v>13</v>
      </c>
      <c r="BE66" s="66">
        <f t="shared" si="27"/>
        <v>11</v>
      </c>
      <c r="BF66" s="66">
        <f t="shared" si="28"/>
        <v>7</v>
      </c>
      <c r="BG66" s="66">
        <f t="shared" si="29"/>
        <v>114</v>
      </c>
      <c r="BH66" s="66">
        <f t="shared" si="30"/>
        <v>107</v>
      </c>
      <c r="BI66" s="66">
        <f t="shared" si="31"/>
        <v>7</v>
      </c>
      <c r="BJ66" s="62">
        <f t="shared" si="32"/>
        <v>14</v>
      </c>
    </row>
    <row r="67" spans="1:62" ht="13.8">
      <c r="A67" s="54">
        <v>63</v>
      </c>
      <c r="B67" s="63" t="s">
        <v>364</v>
      </c>
      <c r="C67" s="41" t="s">
        <v>167</v>
      </c>
      <c r="D67" s="67">
        <f t="shared" si="0"/>
        <v>1057.8</v>
      </c>
      <c r="E67" s="34">
        <f t="shared" si="33"/>
        <v>57.800000000000004</v>
      </c>
      <c r="F67" s="35">
        <v>1000</v>
      </c>
      <c r="G67" s="72">
        <f t="shared" si="2"/>
        <v>-217.27272727272725</v>
      </c>
      <c r="H67" s="68">
        <v>32</v>
      </c>
      <c r="I67" s="530">
        <f t="shared" si="3"/>
        <v>12</v>
      </c>
      <c r="J67" s="69">
        <f t="shared" si="4"/>
        <v>11</v>
      </c>
      <c r="K67" s="24">
        <f t="shared" si="5"/>
        <v>1217.2727272727273</v>
      </c>
      <c r="L67" s="70">
        <f t="shared" si="6"/>
        <v>113</v>
      </c>
      <c r="M67" s="531">
        <v>0</v>
      </c>
      <c r="N67" s="532">
        <v>27</v>
      </c>
      <c r="O67" s="531">
        <v>2</v>
      </c>
      <c r="P67" s="532">
        <v>40</v>
      </c>
      <c r="Q67" s="531">
        <v>0</v>
      </c>
      <c r="R67" s="532">
        <v>25</v>
      </c>
      <c r="S67" s="531">
        <v>1</v>
      </c>
      <c r="T67" s="532">
        <v>35</v>
      </c>
      <c r="U67" s="531">
        <v>0</v>
      </c>
      <c r="V67" s="532">
        <v>43</v>
      </c>
      <c r="W67" s="531">
        <v>2</v>
      </c>
      <c r="X67" s="532">
        <v>39</v>
      </c>
      <c r="Y67" s="531">
        <v>1</v>
      </c>
      <c r="Z67" s="532">
        <v>52</v>
      </c>
      <c r="AA67" s="531">
        <v>0</v>
      </c>
      <c r="AB67" s="532">
        <v>48</v>
      </c>
      <c r="AC67" s="531">
        <v>2</v>
      </c>
      <c r="AD67" s="532">
        <v>64</v>
      </c>
      <c r="AE67" s="531">
        <v>2</v>
      </c>
      <c r="AF67" s="532">
        <v>38</v>
      </c>
      <c r="AG67" s="531">
        <v>2</v>
      </c>
      <c r="AH67" s="532">
        <v>44</v>
      </c>
      <c r="AI67" s="60">
        <v>63</v>
      </c>
      <c r="AJ67" s="30">
        <f t="shared" si="7"/>
        <v>1327</v>
      </c>
      <c r="AK67" s="30">
        <f t="shared" si="8"/>
        <v>1234</v>
      </c>
      <c r="AL67" s="31">
        <f t="shared" si="9"/>
        <v>1340</v>
      </c>
      <c r="AM67" s="31">
        <f t="shared" si="10"/>
        <v>1276</v>
      </c>
      <c r="AN67" s="31">
        <f t="shared" si="11"/>
        <v>1213</v>
      </c>
      <c r="AO67" s="31">
        <f t="shared" si="12"/>
        <v>1235</v>
      </c>
      <c r="AP67" s="31">
        <f t="shared" si="13"/>
        <v>1132</v>
      </c>
      <c r="AQ67" s="31">
        <f t="shared" si="14"/>
        <v>1170</v>
      </c>
      <c r="AR67" s="31">
        <f t="shared" si="15"/>
        <v>1000</v>
      </c>
      <c r="AS67" s="31">
        <f t="shared" si="16"/>
        <v>1253</v>
      </c>
      <c r="AT67" s="31">
        <f t="shared" si="17"/>
        <v>1210</v>
      </c>
      <c r="AV67" s="66">
        <f t="shared" si="18"/>
        <v>13</v>
      </c>
      <c r="AW67" s="66">
        <f t="shared" si="19"/>
        <v>11</v>
      </c>
      <c r="AX67" s="66">
        <f t="shared" si="20"/>
        <v>14</v>
      </c>
      <c r="AY67" s="66">
        <f t="shared" si="21"/>
        <v>11</v>
      </c>
      <c r="AZ67" s="66">
        <f t="shared" si="22"/>
        <v>11</v>
      </c>
      <c r="BA67" s="66">
        <f t="shared" si="23"/>
        <v>7</v>
      </c>
      <c r="BB67" s="66">
        <f t="shared" si="24"/>
        <v>11</v>
      </c>
      <c r="BC67" s="66">
        <f t="shared" si="25"/>
        <v>11</v>
      </c>
      <c r="BD67" s="66">
        <f t="shared" si="26"/>
        <v>6</v>
      </c>
      <c r="BE67" s="66">
        <f t="shared" si="27"/>
        <v>8</v>
      </c>
      <c r="BF67" s="66">
        <f t="shared" si="28"/>
        <v>10</v>
      </c>
      <c r="BG67" s="66">
        <f t="shared" si="29"/>
        <v>113</v>
      </c>
      <c r="BH67" s="66">
        <f t="shared" si="30"/>
        <v>107</v>
      </c>
      <c r="BI67" s="66">
        <f t="shared" si="31"/>
        <v>6</v>
      </c>
      <c r="BJ67" s="62">
        <f t="shared" si="32"/>
        <v>14</v>
      </c>
    </row>
    <row r="68" spans="1:62" ht="13.8">
      <c r="A68" s="54">
        <v>64</v>
      </c>
      <c r="B68" s="63" t="s">
        <v>365</v>
      </c>
      <c r="C68" s="41" t="s">
        <v>348</v>
      </c>
      <c r="D68" s="67">
        <v>1000</v>
      </c>
      <c r="E68" s="34">
        <f t="shared" si="33"/>
        <v>-14.240000000000013</v>
      </c>
      <c r="F68" s="35">
        <v>1000</v>
      </c>
      <c r="G68" s="72">
        <f t="shared" si="2"/>
        <v>-162.5454545454545</v>
      </c>
      <c r="H68" s="68">
        <v>71</v>
      </c>
      <c r="I68" s="530">
        <f t="shared" si="3"/>
        <v>6</v>
      </c>
      <c r="J68" s="69">
        <f t="shared" si="4"/>
        <v>11</v>
      </c>
      <c r="K68" s="24">
        <f t="shared" si="5"/>
        <v>1162.5454545454545</v>
      </c>
      <c r="L68" s="70">
        <f t="shared" si="6"/>
        <v>96</v>
      </c>
      <c r="M68" s="531">
        <v>0</v>
      </c>
      <c r="N68" s="532">
        <v>28</v>
      </c>
      <c r="O68" s="531">
        <v>1</v>
      </c>
      <c r="P68" s="532">
        <v>39</v>
      </c>
      <c r="Q68" s="531">
        <v>2</v>
      </c>
      <c r="R68" s="532">
        <v>37</v>
      </c>
      <c r="S68" s="531">
        <v>1</v>
      </c>
      <c r="T68" s="532">
        <v>34</v>
      </c>
      <c r="U68" s="531">
        <v>0</v>
      </c>
      <c r="V68" s="532">
        <v>26</v>
      </c>
      <c r="W68" s="531">
        <v>0</v>
      </c>
      <c r="X68" s="532">
        <v>41</v>
      </c>
      <c r="Y68" s="531">
        <v>0</v>
      </c>
      <c r="Z68" s="532">
        <v>49</v>
      </c>
      <c r="AA68" s="531">
        <v>1</v>
      </c>
      <c r="AB68" s="532">
        <v>69</v>
      </c>
      <c r="AC68" s="531">
        <v>0</v>
      </c>
      <c r="AD68" s="532">
        <v>63</v>
      </c>
      <c r="AE68" s="531">
        <v>1</v>
      </c>
      <c r="AF68" s="532">
        <v>56</v>
      </c>
      <c r="AG68" s="531">
        <v>0</v>
      </c>
      <c r="AH68" s="532">
        <v>65</v>
      </c>
      <c r="AI68" s="60">
        <v>64</v>
      </c>
      <c r="AJ68" s="30">
        <f t="shared" si="7"/>
        <v>1326</v>
      </c>
      <c r="AK68" s="30">
        <f t="shared" si="8"/>
        <v>1235</v>
      </c>
      <c r="AL68" s="31">
        <f t="shared" si="9"/>
        <v>1253</v>
      </c>
      <c r="AM68" s="31">
        <f t="shared" si="10"/>
        <v>1131</v>
      </c>
      <c r="AN68" s="31">
        <f t="shared" si="11"/>
        <v>1337</v>
      </c>
      <c r="AO68" s="31">
        <f t="shared" si="12"/>
        <v>1230</v>
      </c>
      <c r="AP68" s="31">
        <f t="shared" si="13"/>
        <v>1160</v>
      </c>
      <c r="AQ68" s="31">
        <f t="shared" si="14"/>
        <v>1000</v>
      </c>
      <c r="AR68" s="31">
        <f t="shared" si="15"/>
        <v>1000</v>
      </c>
      <c r="AS68" s="31">
        <f t="shared" si="16"/>
        <v>1116</v>
      </c>
      <c r="AT68" s="31">
        <f t="shared" si="17"/>
        <v>1000</v>
      </c>
      <c r="AV68" s="66">
        <f t="shared" si="18"/>
        <v>12</v>
      </c>
      <c r="AW68" s="66">
        <f t="shared" si="19"/>
        <v>7</v>
      </c>
      <c r="AX68" s="66">
        <f t="shared" si="20"/>
        <v>2</v>
      </c>
      <c r="AY68" s="66">
        <f t="shared" si="21"/>
        <v>10</v>
      </c>
      <c r="AZ68" s="66">
        <f t="shared" si="22"/>
        <v>14</v>
      </c>
      <c r="BA68" s="66">
        <f t="shared" si="23"/>
        <v>10</v>
      </c>
      <c r="BB68" s="66">
        <f t="shared" si="24"/>
        <v>7</v>
      </c>
      <c r="BC68" s="66">
        <f t="shared" si="25"/>
        <v>10</v>
      </c>
      <c r="BD68" s="66">
        <f t="shared" si="26"/>
        <v>12</v>
      </c>
      <c r="BE68" s="66">
        <f t="shared" si="27"/>
        <v>9</v>
      </c>
      <c r="BF68" s="66">
        <f t="shared" si="28"/>
        <v>3</v>
      </c>
      <c r="BG68" s="66">
        <f t="shared" si="29"/>
        <v>96</v>
      </c>
      <c r="BH68" s="66">
        <f t="shared" si="30"/>
        <v>94</v>
      </c>
      <c r="BI68" s="66">
        <f t="shared" si="31"/>
        <v>2</v>
      </c>
      <c r="BJ68" s="62">
        <f t="shared" si="32"/>
        <v>14</v>
      </c>
    </row>
    <row r="69" spans="1:62" ht="13.8">
      <c r="A69" s="54">
        <v>65</v>
      </c>
      <c r="B69" s="63" t="s">
        <v>366</v>
      </c>
      <c r="C69" s="41" t="s">
        <v>105</v>
      </c>
      <c r="D69" s="67">
        <v>1000</v>
      </c>
      <c r="E69" s="34">
        <f t="shared" si="33"/>
        <v>-50.3</v>
      </c>
      <c r="F69" s="35">
        <v>1000</v>
      </c>
      <c r="G69" s="42">
        <f t="shared" ref="G69:G76" si="34">F69-K69</f>
        <v>-135</v>
      </c>
      <c r="H69" s="68">
        <v>70</v>
      </c>
      <c r="I69" s="530">
        <f t="shared" ref="I69:I76" si="35">M69+O69+Q69+S69+U69+W69+Y69+AA69+AC69+AE69+AG69</f>
        <v>3</v>
      </c>
      <c r="J69" s="69">
        <f t="shared" ref="J69:J76" si="36">SUM(1+N69&lt;99,1+P69&lt;99,1+R69&lt;99,1+T69&lt;99,1+V69&lt;99,1+X69&lt;99,1+Z69&lt;99,1+AB69&lt;99,1+AD69&lt;99,1+AF69&lt;99,+AH69&lt;99)</f>
        <v>11</v>
      </c>
      <c r="K69" s="24">
        <f t="shared" ref="K69:K76" si="37">SUM(AJ69:AT69)/J69</f>
        <v>1135</v>
      </c>
      <c r="L69" s="70">
        <f t="shared" ref="L69:L76" si="38">BG69</f>
        <v>96</v>
      </c>
      <c r="M69" s="531">
        <v>0</v>
      </c>
      <c r="N69" s="532">
        <v>29</v>
      </c>
      <c r="O69" s="531">
        <v>0</v>
      </c>
      <c r="P69" s="532">
        <v>46</v>
      </c>
      <c r="Q69" s="531">
        <v>0</v>
      </c>
      <c r="R69" s="532">
        <v>54</v>
      </c>
      <c r="S69" s="531">
        <v>0</v>
      </c>
      <c r="T69" s="532">
        <v>56</v>
      </c>
      <c r="U69" s="531">
        <v>0</v>
      </c>
      <c r="V69" s="532">
        <v>52</v>
      </c>
      <c r="W69" s="531">
        <v>1</v>
      </c>
      <c r="X69" s="532">
        <v>37</v>
      </c>
      <c r="Y69" s="531">
        <v>0</v>
      </c>
      <c r="Z69" s="532">
        <v>72</v>
      </c>
      <c r="AA69" s="531">
        <v>0</v>
      </c>
      <c r="AB69" s="532">
        <v>45</v>
      </c>
      <c r="AC69" s="531">
        <v>0</v>
      </c>
      <c r="AD69" s="532">
        <v>53</v>
      </c>
      <c r="AE69" s="531">
        <v>0</v>
      </c>
      <c r="AF69" s="532">
        <v>67</v>
      </c>
      <c r="AG69" s="531">
        <v>2</v>
      </c>
      <c r="AH69" s="532">
        <v>64</v>
      </c>
      <c r="AI69" s="60">
        <v>65</v>
      </c>
      <c r="AJ69" s="30">
        <f t="shared" ref="AJ69:AJ76" si="39">(LOOKUP(N69,$A$5:$A$76,$F$5:$F$76))</f>
        <v>1320</v>
      </c>
      <c r="AK69" s="30">
        <f t="shared" ref="AK69:AK76" si="40">(LOOKUP(P69,$A$5:$A$76,$F$5:$F$76))</f>
        <v>1201</v>
      </c>
      <c r="AL69" s="31">
        <f t="shared" ref="AL69:AL76" si="41">(LOOKUP(R69,$A$5:$A$76,$F$5:$F$76))</f>
        <v>1129</v>
      </c>
      <c r="AM69" s="31">
        <f t="shared" ref="AM69:AM76" si="42">(LOOKUP(T69,$A$5:$A$76,$F$5:$F$76))</f>
        <v>1116</v>
      </c>
      <c r="AN69" s="31">
        <f t="shared" ref="AN69:AN76" si="43">(LOOKUP(V69,$A$5:$A$76,$F$5:$F$76))</f>
        <v>1132</v>
      </c>
      <c r="AO69" s="31">
        <f t="shared" ref="AO69:AO76" si="44">(LOOKUP(X69,$A$5:$A$76,$F$5:$F$76))</f>
        <v>1253</v>
      </c>
      <c r="AP69" s="31">
        <f t="shared" ref="AP69:AP76" si="45">(LOOKUP(Z69,$A$5:$A$76,$F$5:$F$76))</f>
        <v>1000</v>
      </c>
      <c r="AQ69" s="31">
        <f t="shared" ref="AQ69:AQ76" si="46">(LOOKUP(AB69,$A$5:$A$76,$F$5:$F$76))</f>
        <v>1203</v>
      </c>
      <c r="AR69" s="31">
        <f t="shared" ref="AR69:AR76" si="47">(LOOKUP(AD69,$A$5:$A$76,$F$5:$F$76))</f>
        <v>1131</v>
      </c>
      <c r="AS69" s="31">
        <f t="shared" ref="AS69:AS76" si="48">(LOOKUP(AF69,$A$5:$A$76,$F$5:$F$76))</f>
        <v>1000</v>
      </c>
      <c r="AT69" s="31">
        <f t="shared" ref="AT69:AT76" si="49">(LOOKUP(AH69,$A$5:$A$76,$F$5:$F$76))</f>
        <v>1000</v>
      </c>
      <c r="AV69" s="66">
        <f t="shared" ref="AV69:AV76" si="50">(LOOKUP(N69,$A$5:$A$77,$I$5:$I$77))</f>
        <v>12</v>
      </c>
      <c r="AW69" s="66">
        <f t="shared" ref="AW69:AW76" si="51">(LOOKUP(P69,$A$5:$A$77,$I$5:$I$77))</f>
        <v>14</v>
      </c>
      <c r="AX69" s="66">
        <f t="shared" ref="AX69:AX76" si="52">(LOOKUP(R69,$A$5:$A$77,$I$5:$I$77))</f>
        <v>9</v>
      </c>
      <c r="AY69" s="66">
        <f t="shared" ref="AY69:AY76" si="53">(LOOKUP(T69,$A$5:$A$77,$I$5:$I$77))</f>
        <v>9</v>
      </c>
      <c r="AZ69" s="66">
        <f t="shared" ref="AZ69:AZ76" si="54">(LOOKUP(V69,$A$5:$A$77,$I$5:$I$77))</f>
        <v>11</v>
      </c>
      <c r="BA69" s="66">
        <f t="shared" ref="BA69:BA76" si="55">(LOOKUP(X69,$A$5:$A$77,$I$5:$I$77))</f>
        <v>2</v>
      </c>
      <c r="BB69" s="66">
        <f t="shared" ref="BB69:BB76" si="56">(LOOKUP(Z69,$A$5:$A$77,$I$5:$I$77))</f>
        <v>7</v>
      </c>
      <c r="BC69" s="66">
        <f t="shared" ref="BC69:BC76" si="57">(LOOKUP(AB69,$A$5:$A$77,$I$5:$I$77))</f>
        <v>9</v>
      </c>
      <c r="BD69" s="66">
        <f t="shared" ref="BD69:BD76" si="58">(LOOKUP(AD69,$A$5:$A$77,$I$5:$I$77))</f>
        <v>10</v>
      </c>
      <c r="BE69" s="66">
        <f t="shared" ref="BE69:BE76" si="59">(LOOKUP(AF69,$A$5:$A$77,$I$5:$I$77))</f>
        <v>7</v>
      </c>
      <c r="BF69" s="66">
        <f t="shared" ref="BF69:BF76" si="60">(LOOKUP(AH69,$A$5:$A$77,$I$5:$I$77))</f>
        <v>6</v>
      </c>
      <c r="BG69" s="66">
        <f t="shared" si="29"/>
        <v>96</v>
      </c>
      <c r="BH69" s="66">
        <f t="shared" si="30"/>
        <v>94</v>
      </c>
      <c r="BI69" s="66">
        <f t="shared" si="31"/>
        <v>2</v>
      </c>
      <c r="BJ69" s="62">
        <f t="shared" si="32"/>
        <v>14</v>
      </c>
    </row>
    <row r="70" spans="1:62" ht="13.8">
      <c r="A70" s="54">
        <v>66</v>
      </c>
      <c r="B70" s="63" t="s">
        <v>367</v>
      </c>
      <c r="C70" s="41" t="s">
        <v>357</v>
      </c>
      <c r="D70" s="67">
        <v>1000</v>
      </c>
      <c r="E70" s="34">
        <f t="shared" si="33"/>
        <v>-1.2200000000000077</v>
      </c>
      <c r="F70" s="35">
        <v>1000</v>
      </c>
      <c r="G70" s="72">
        <f t="shared" si="34"/>
        <v>-176.27272727272725</v>
      </c>
      <c r="H70" s="68">
        <v>68</v>
      </c>
      <c r="I70" s="530">
        <f t="shared" si="35"/>
        <v>7</v>
      </c>
      <c r="J70" s="69">
        <f t="shared" si="36"/>
        <v>11</v>
      </c>
      <c r="K70" s="24">
        <f t="shared" si="37"/>
        <v>1176.2727272727273</v>
      </c>
      <c r="L70" s="70">
        <f t="shared" si="38"/>
        <v>99</v>
      </c>
      <c r="M70" s="531">
        <v>0</v>
      </c>
      <c r="N70" s="532">
        <v>30</v>
      </c>
      <c r="O70" s="531">
        <v>0</v>
      </c>
      <c r="P70" s="532">
        <v>41</v>
      </c>
      <c r="Q70" s="531">
        <v>1</v>
      </c>
      <c r="R70" s="532">
        <v>53</v>
      </c>
      <c r="S70" s="531">
        <v>2</v>
      </c>
      <c r="T70" s="532">
        <v>52</v>
      </c>
      <c r="U70" s="531">
        <v>0</v>
      </c>
      <c r="V70" s="532">
        <v>42</v>
      </c>
      <c r="W70" s="531">
        <v>0</v>
      </c>
      <c r="X70" s="532">
        <v>59</v>
      </c>
      <c r="Y70" s="531">
        <v>2</v>
      </c>
      <c r="Z70" s="532">
        <v>56</v>
      </c>
      <c r="AA70" s="531">
        <v>0</v>
      </c>
      <c r="AB70" s="532">
        <v>39</v>
      </c>
      <c r="AC70" s="531">
        <v>0</v>
      </c>
      <c r="AD70" s="532">
        <v>69</v>
      </c>
      <c r="AE70" s="531">
        <v>2</v>
      </c>
      <c r="AF70" s="532">
        <v>37</v>
      </c>
      <c r="AG70" s="531">
        <v>0</v>
      </c>
      <c r="AH70" s="532">
        <v>45</v>
      </c>
      <c r="AI70" s="60">
        <v>66</v>
      </c>
      <c r="AJ70" s="30">
        <f t="shared" si="39"/>
        <v>1309</v>
      </c>
      <c r="AK70" s="30">
        <f t="shared" si="40"/>
        <v>1230</v>
      </c>
      <c r="AL70" s="31">
        <f t="shared" si="41"/>
        <v>1131</v>
      </c>
      <c r="AM70" s="31">
        <f t="shared" si="42"/>
        <v>1132</v>
      </c>
      <c r="AN70" s="31">
        <f t="shared" si="43"/>
        <v>1229</v>
      </c>
      <c r="AO70" s="31">
        <f t="shared" si="44"/>
        <v>1101</v>
      </c>
      <c r="AP70" s="31">
        <f t="shared" si="45"/>
        <v>1116</v>
      </c>
      <c r="AQ70" s="31">
        <f t="shared" si="46"/>
        <v>1235</v>
      </c>
      <c r="AR70" s="31">
        <f t="shared" si="47"/>
        <v>1000</v>
      </c>
      <c r="AS70" s="31">
        <f t="shared" si="48"/>
        <v>1253</v>
      </c>
      <c r="AT70" s="31">
        <f t="shared" si="49"/>
        <v>1203</v>
      </c>
      <c r="AV70" s="66">
        <f t="shared" si="50"/>
        <v>10</v>
      </c>
      <c r="AW70" s="66">
        <f t="shared" si="51"/>
        <v>10</v>
      </c>
      <c r="AX70" s="66">
        <f t="shared" si="52"/>
        <v>10</v>
      </c>
      <c r="AY70" s="66">
        <f t="shared" si="53"/>
        <v>11</v>
      </c>
      <c r="AZ70" s="66">
        <f t="shared" si="54"/>
        <v>12</v>
      </c>
      <c r="BA70" s="66">
        <f t="shared" si="55"/>
        <v>9</v>
      </c>
      <c r="BB70" s="66">
        <f t="shared" si="56"/>
        <v>9</v>
      </c>
      <c r="BC70" s="66">
        <f t="shared" si="57"/>
        <v>7</v>
      </c>
      <c r="BD70" s="66">
        <f t="shared" si="58"/>
        <v>10</v>
      </c>
      <c r="BE70" s="66">
        <f t="shared" si="59"/>
        <v>2</v>
      </c>
      <c r="BF70" s="66">
        <f t="shared" si="60"/>
        <v>9</v>
      </c>
      <c r="BG70" s="66">
        <f t="shared" si="29"/>
        <v>99</v>
      </c>
      <c r="BH70" s="66">
        <f t="shared" si="30"/>
        <v>97</v>
      </c>
      <c r="BI70" s="66">
        <f t="shared" si="31"/>
        <v>2</v>
      </c>
      <c r="BJ70" s="62">
        <f t="shared" si="32"/>
        <v>12</v>
      </c>
    </row>
    <row r="71" spans="1:62" ht="13.8">
      <c r="A71" s="54">
        <v>67</v>
      </c>
      <c r="B71" s="63" t="s">
        <v>368</v>
      </c>
      <c r="C71" s="41" t="s">
        <v>348</v>
      </c>
      <c r="D71" s="67">
        <f t="shared" ref="D71:D75" si="61">F71+E71</f>
        <v>1000.6800000000001</v>
      </c>
      <c r="E71" s="34">
        <f t="shared" si="33"/>
        <v>0.68000000000001393</v>
      </c>
      <c r="F71" s="35">
        <v>1000</v>
      </c>
      <c r="G71" s="72">
        <f t="shared" si="34"/>
        <v>-184.90909090909099</v>
      </c>
      <c r="H71" s="68">
        <v>67</v>
      </c>
      <c r="I71" s="530">
        <f t="shared" si="35"/>
        <v>7</v>
      </c>
      <c r="J71" s="69">
        <f t="shared" si="36"/>
        <v>11</v>
      </c>
      <c r="K71" s="24">
        <f t="shared" si="37"/>
        <v>1184.909090909091</v>
      </c>
      <c r="L71" s="70">
        <f t="shared" si="38"/>
        <v>101</v>
      </c>
      <c r="M71" s="531">
        <v>2</v>
      </c>
      <c r="N71" s="532">
        <v>31</v>
      </c>
      <c r="O71" s="531">
        <v>0</v>
      </c>
      <c r="P71" s="532">
        <v>19</v>
      </c>
      <c r="Q71" s="531">
        <v>0</v>
      </c>
      <c r="R71" s="532">
        <v>29</v>
      </c>
      <c r="S71" s="531">
        <v>0</v>
      </c>
      <c r="T71" s="532">
        <v>50</v>
      </c>
      <c r="U71" s="531">
        <v>0</v>
      </c>
      <c r="V71" s="532">
        <v>40</v>
      </c>
      <c r="W71" s="531">
        <v>0</v>
      </c>
      <c r="X71" s="532">
        <v>49</v>
      </c>
      <c r="Y71" s="531">
        <v>2</v>
      </c>
      <c r="Z71" s="532">
        <v>37</v>
      </c>
      <c r="AA71" s="531">
        <v>0</v>
      </c>
      <c r="AB71" s="532">
        <v>54</v>
      </c>
      <c r="AC71" s="531">
        <v>0</v>
      </c>
      <c r="AD71" s="532">
        <v>56</v>
      </c>
      <c r="AE71" s="531">
        <v>2</v>
      </c>
      <c r="AF71" s="532">
        <v>65</v>
      </c>
      <c r="AG71" s="531">
        <v>1</v>
      </c>
      <c r="AH71" s="532">
        <v>71</v>
      </c>
      <c r="AI71" s="60">
        <v>67</v>
      </c>
      <c r="AJ71" s="30">
        <f t="shared" si="39"/>
        <v>1309</v>
      </c>
      <c r="AK71" s="30">
        <f t="shared" si="40"/>
        <v>1368</v>
      </c>
      <c r="AL71" s="31">
        <f t="shared" si="41"/>
        <v>1320</v>
      </c>
      <c r="AM71" s="31">
        <f t="shared" si="42"/>
        <v>1145</v>
      </c>
      <c r="AN71" s="31">
        <f t="shared" si="43"/>
        <v>1234</v>
      </c>
      <c r="AO71" s="31">
        <f t="shared" si="44"/>
        <v>1160</v>
      </c>
      <c r="AP71" s="31">
        <f t="shared" si="45"/>
        <v>1253</v>
      </c>
      <c r="AQ71" s="31">
        <f t="shared" si="46"/>
        <v>1129</v>
      </c>
      <c r="AR71" s="31">
        <f t="shared" si="47"/>
        <v>1116</v>
      </c>
      <c r="AS71" s="31">
        <f t="shared" si="48"/>
        <v>1000</v>
      </c>
      <c r="AT71" s="31">
        <f t="shared" si="49"/>
        <v>1000</v>
      </c>
      <c r="AV71" s="66">
        <f t="shared" si="50"/>
        <v>13</v>
      </c>
      <c r="AW71" s="66">
        <f t="shared" si="51"/>
        <v>19</v>
      </c>
      <c r="AX71" s="66">
        <f t="shared" si="52"/>
        <v>12</v>
      </c>
      <c r="AY71" s="66">
        <f t="shared" si="53"/>
        <v>8</v>
      </c>
      <c r="AZ71" s="66">
        <f t="shared" si="54"/>
        <v>11</v>
      </c>
      <c r="BA71" s="66">
        <f t="shared" si="55"/>
        <v>7</v>
      </c>
      <c r="BB71" s="66">
        <f t="shared" si="56"/>
        <v>2</v>
      </c>
      <c r="BC71" s="66">
        <f t="shared" si="57"/>
        <v>9</v>
      </c>
      <c r="BD71" s="66">
        <f t="shared" si="58"/>
        <v>9</v>
      </c>
      <c r="BE71" s="66">
        <f t="shared" si="59"/>
        <v>3</v>
      </c>
      <c r="BF71" s="66">
        <f t="shared" si="60"/>
        <v>8</v>
      </c>
      <c r="BG71" s="66">
        <f t="shared" si="29"/>
        <v>101</v>
      </c>
      <c r="BH71" s="66">
        <f t="shared" si="30"/>
        <v>99</v>
      </c>
      <c r="BI71" s="66">
        <f t="shared" si="31"/>
        <v>2</v>
      </c>
      <c r="BJ71" s="62">
        <f t="shared" si="32"/>
        <v>19</v>
      </c>
    </row>
    <row r="72" spans="1:62" ht="13.8">
      <c r="A72" s="54">
        <v>68</v>
      </c>
      <c r="B72" s="63" t="s">
        <v>369</v>
      </c>
      <c r="C72" s="41" t="s">
        <v>348</v>
      </c>
      <c r="D72" s="67">
        <f t="shared" si="61"/>
        <v>1055.94</v>
      </c>
      <c r="E72" s="34">
        <f t="shared" si="33"/>
        <v>55.940000000000005</v>
      </c>
      <c r="F72" s="35">
        <v>1000</v>
      </c>
      <c r="G72" s="72">
        <f t="shared" si="34"/>
        <v>-299.72727272727275</v>
      </c>
      <c r="H72" s="68">
        <v>44</v>
      </c>
      <c r="I72" s="530">
        <f t="shared" si="35"/>
        <v>10</v>
      </c>
      <c r="J72" s="69">
        <f t="shared" si="36"/>
        <v>11</v>
      </c>
      <c r="K72" s="24">
        <f t="shared" si="37"/>
        <v>1299.7272727272727</v>
      </c>
      <c r="L72" s="70">
        <f t="shared" si="38"/>
        <v>124</v>
      </c>
      <c r="M72" s="531">
        <v>1</v>
      </c>
      <c r="N72" s="532">
        <v>32</v>
      </c>
      <c r="O72" s="531">
        <v>1</v>
      </c>
      <c r="P72" s="532">
        <v>34</v>
      </c>
      <c r="Q72" s="531">
        <v>1</v>
      </c>
      <c r="R72" s="532">
        <v>36</v>
      </c>
      <c r="S72" s="531">
        <v>0</v>
      </c>
      <c r="T72" s="532">
        <v>4</v>
      </c>
      <c r="U72" s="531">
        <v>1</v>
      </c>
      <c r="V72" s="532">
        <v>53</v>
      </c>
      <c r="W72" s="531">
        <v>2</v>
      </c>
      <c r="X72" s="532">
        <v>47</v>
      </c>
      <c r="Y72" s="531">
        <v>1</v>
      </c>
      <c r="Z72" s="532">
        <v>16</v>
      </c>
      <c r="AA72" s="531">
        <v>1</v>
      </c>
      <c r="AB72" s="532">
        <v>31</v>
      </c>
      <c r="AC72" s="531">
        <v>0</v>
      </c>
      <c r="AD72" s="532">
        <v>25</v>
      </c>
      <c r="AE72" s="531">
        <v>1</v>
      </c>
      <c r="AF72" s="532">
        <v>40</v>
      </c>
      <c r="AG72" s="531">
        <v>1</v>
      </c>
      <c r="AH72" s="532">
        <v>7</v>
      </c>
      <c r="AI72" s="60">
        <v>68</v>
      </c>
      <c r="AJ72" s="30">
        <f t="shared" si="39"/>
        <v>1295</v>
      </c>
      <c r="AK72" s="30">
        <f t="shared" si="40"/>
        <v>1131</v>
      </c>
      <c r="AL72" s="31">
        <f t="shared" si="41"/>
        <v>1260</v>
      </c>
      <c r="AM72" s="31">
        <f t="shared" si="42"/>
        <v>1551</v>
      </c>
      <c r="AN72" s="31">
        <f t="shared" si="43"/>
        <v>1131</v>
      </c>
      <c r="AO72" s="31">
        <f t="shared" si="44"/>
        <v>1183</v>
      </c>
      <c r="AP72" s="31">
        <f t="shared" si="45"/>
        <v>1383</v>
      </c>
      <c r="AQ72" s="31">
        <f t="shared" si="46"/>
        <v>1309</v>
      </c>
      <c r="AR72" s="31">
        <f t="shared" si="47"/>
        <v>1340</v>
      </c>
      <c r="AS72" s="31">
        <f t="shared" si="48"/>
        <v>1234</v>
      </c>
      <c r="AT72" s="31">
        <f t="shared" si="49"/>
        <v>1480</v>
      </c>
      <c r="AV72" s="66">
        <f t="shared" si="50"/>
        <v>10</v>
      </c>
      <c r="AW72" s="66">
        <f t="shared" si="51"/>
        <v>10</v>
      </c>
      <c r="AX72" s="66">
        <f t="shared" si="52"/>
        <v>11</v>
      </c>
      <c r="AY72" s="66">
        <f t="shared" si="53"/>
        <v>12</v>
      </c>
      <c r="AZ72" s="66">
        <f t="shared" si="54"/>
        <v>10</v>
      </c>
      <c r="BA72" s="66">
        <f t="shared" si="55"/>
        <v>12</v>
      </c>
      <c r="BB72" s="66">
        <f t="shared" si="56"/>
        <v>11</v>
      </c>
      <c r="BC72" s="66">
        <f t="shared" si="57"/>
        <v>13</v>
      </c>
      <c r="BD72" s="66">
        <f t="shared" si="58"/>
        <v>14</v>
      </c>
      <c r="BE72" s="66">
        <f t="shared" si="59"/>
        <v>11</v>
      </c>
      <c r="BF72" s="66">
        <f t="shared" si="60"/>
        <v>10</v>
      </c>
      <c r="BG72" s="66">
        <f t="shared" si="29"/>
        <v>124</v>
      </c>
      <c r="BH72" s="66">
        <f t="shared" si="30"/>
        <v>114</v>
      </c>
      <c r="BI72" s="66">
        <f t="shared" si="31"/>
        <v>10</v>
      </c>
      <c r="BJ72" s="62">
        <f t="shared" si="32"/>
        <v>14</v>
      </c>
    </row>
    <row r="73" spans="1:62" ht="13.8">
      <c r="A73" s="54">
        <v>69</v>
      </c>
      <c r="B73" s="63" t="s">
        <v>370</v>
      </c>
      <c r="C73" s="41" t="s">
        <v>348</v>
      </c>
      <c r="D73" s="67">
        <f t="shared" si="61"/>
        <v>1026.8599999999999</v>
      </c>
      <c r="E73" s="34">
        <f t="shared" si="33"/>
        <v>26.859999999999992</v>
      </c>
      <c r="F73" s="35">
        <v>1000</v>
      </c>
      <c r="G73" s="72">
        <f t="shared" si="34"/>
        <v>-167.5454545454545</v>
      </c>
      <c r="H73" s="68">
        <v>51</v>
      </c>
      <c r="I73" s="530">
        <f t="shared" si="35"/>
        <v>10</v>
      </c>
      <c r="J73" s="69">
        <f t="shared" si="36"/>
        <v>11</v>
      </c>
      <c r="K73" s="24">
        <f t="shared" si="37"/>
        <v>1167.5454545454545</v>
      </c>
      <c r="L73" s="70">
        <f t="shared" si="38"/>
        <v>108</v>
      </c>
      <c r="M73" s="531">
        <v>0</v>
      </c>
      <c r="N73" s="532">
        <v>33</v>
      </c>
      <c r="O73" s="531">
        <v>1</v>
      </c>
      <c r="P73" s="532">
        <v>48</v>
      </c>
      <c r="Q73" s="531">
        <v>0</v>
      </c>
      <c r="R73" s="532">
        <v>42</v>
      </c>
      <c r="S73" s="531">
        <v>1</v>
      </c>
      <c r="T73" s="532">
        <v>40</v>
      </c>
      <c r="U73" s="531">
        <v>2</v>
      </c>
      <c r="V73" s="532">
        <v>45</v>
      </c>
      <c r="W73" s="531">
        <v>0</v>
      </c>
      <c r="X73" s="532">
        <v>43</v>
      </c>
      <c r="Y73" s="531">
        <v>0</v>
      </c>
      <c r="Z73" s="532">
        <v>58</v>
      </c>
      <c r="AA73" s="531">
        <v>1</v>
      </c>
      <c r="AB73" s="532">
        <v>64</v>
      </c>
      <c r="AC73" s="531">
        <v>2</v>
      </c>
      <c r="AD73" s="532">
        <v>66</v>
      </c>
      <c r="AE73" s="531">
        <v>2</v>
      </c>
      <c r="AF73" s="532">
        <v>49</v>
      </c>
      <c r="AG73" s="531">
        <v>1</v>
      </c>
      <c r="AH73" s="532">
        <v>41</v>
      </c>
      <c r="AI73" s="60">
        <v>69</v>
      </c>
      <c r="AJ73" s="30">
        <f t="shared" si="39"/>
        <v>1294</v>
      </c>
      <c r="AK73" s="30">
        <f t="shared" si="40"/>
        <v>1170</v>
      </c>
      <c r="AL73" s="31">
        <f t="shared" si="41"/>
        <v>1229</v>
      </c>
      <c r="AM73" s="31">
        <f t="shared" si="42"/>
        <v>1234</v>
      </c>
      <c r="AN73" s="31">
        <f t="shared" si="43"/>
        <v>1203</v>
      </c>
      <c r="AO73" s="31">
        <f t="shared" si="44"/>
        <v>1213</v>
      </c>
      <c r="AP73" s="31">
        <f t="shared" si="45"/>
        <v>1110</v>
      </c>
      <c r="AQ73" s="31">
        <f t="shared" si="46"/>
        <v>1000</v>
      </c>
      <c r="AR73" s="31">
        <f t="shared" si="47"/>
        <v>1000</v>
      </c>
      <c r="AS73" s="31">
        <f t="shared" si="48"/>
        <v>1160</v>
      </c>
      <c r="AT73" s="31">
        <f t="shared" si="49"/>
        <v>1230</v>
      </c>
      <c r="AV73" s="66">
        <f t="shared" si="50"/>
        <v>12</v>
      </c>
      <c r="AW73" s="66">
        <f t="shared" si="51"/>
        <v>11</v>
      </c>
      <c r="AX73" s="66">
        <f t="shared" si="52"/>
        <v>12</v>
      </c>
      <c r="AY73" s="66">
        <f t="shared" si="53"/>
        <v>11</v>
      </c>
      <c r="AZ73" s="66">
        <f t="shared" si="54"/>
        <v>9</v>
      </c>
      <c r="BA73" s="66">
        <f t="shared" si="55"/>
        <v>11</v>
      </c>
      <c r="BB73" s="66">
        <f t="shared" si="56"/>
        <v>12</v>
      </c>
      <c r="BC73" s="66">
        <f t="shared" si="57"/>
        <v>6</v>
      </c>
      <c r="BD73" s="66">
        <f t="shared" si="58"/>
        <v>7</v>
      </c>
      <c r="BE73" s="66">
        <f t="shared" si="59"/>
        <v>7</v>
      </c>
      <c r="BF73" s="66">
        <f t="shared" si="60"/>
        <v>10</v>
      </c>
      <c r="BG73" s="66">
        <f t="shared" si="29"/>
        <v>108</v>
      </c>
      <c r="BH73" s="66">
        <f t="shared" si="30"/>
        <v>102</v>
      </c>
      <c r="BI73" s="66">
        <f t="shared" si="31"/>
        <v>6</v>
      </c>
      <c r="BJ73" s="62">
        <f t="shared" si="32"/>
        <v>12</v>
      </c>
    </row>
    <row r="74" spans="1:62" ht="13.8">
      <c r="A74" s="54">
        <v>70</v>
      </c>
      <c r="B74" s="63" t="s">
        <v>371</v>
      </c>
      <c r="C74" s="41" t="s">
        <v>348</v>
      </c>
      <c r="D74" s="67">
        <f t="shared" si="61"/>
        <v>1058.0999999999999</v>
      </c>
      <c r="E74" s="34">
        <f t="shared" si="33"/>
        <v>58.09999999999998</v>
      </c>
      <c r="F74" s="35">
        <v>1000</v>
      </c>
      <c r="G74" s="72">
        <f t="shared" si="34"/>
        <v>-264.09090909090901</v>
      </c>
      <c r="H74" s="68">
        <v>36</v>
      </c>
      <c r="I74" s="530">
        <f t="shared" si="35"/>
        <v>11</v>
      </c>
      <c r="J74" s="69">
        <f t="shared" si="36"/>
        <v>11</v>
      </c>
      <c r="K74" s="24">
        <f t="shared" si="37"/>
        <v>1264.090909090909</v>
      </c>
      <c r="L74" s="70">
        <f t="shared" si="38"/>
        <v>118</v>
      </c>
      <c r="M74" s="531">
        <v>1</v>
      </c>
      <c r="N74" s="532">
        <v>34</v>
      </c>
      <c r="O74" s="531">
        <v>0</v>
      </c>
      <c r="P74" s="532">
        <v>8</v>
      </c>
      <c r="Q74" s="531">
        <v>2</v>
      </c>
      <c r="R74" s="532">
        <v>49</v>
      </c>
      <c r="S74" s="531">
        <v>2</v>
      </c>
      <c r="T74" s="532">
        <v>39</v>
      </c>
      <c r="U74" s="531">
        <v>0</v>
      </c>
      <c r="V74" s="532">
        <v>22</v>
      </c>
      <c r="W74" s="531">
        <v>1</v>
      </c>
      <c r="X74" s="532">
        <v>36</v>
      </c>
      <c r="Y74" s="531">
        <v>0</v>
      </c>
      <c r="Z74" s="532">
        <v>20</v>
      </c>
      <c r="AA74" s="531">
        <v>1</v>
      </c>
      <c r="AB74" s="532">
        <v>32</v>
      </c>
      <c r="AC74" s="531">
        <v>1</v>
      </c>
      <c r="AD74" s="532">
        <v>18</v>
      </c>
      <c r="AE74" s="531">
        <v>2</v>
      </c>
      <c r="AF74" s="532">
        <v>62</v>
      </c>
      <c r="AG74" s="531">
        <v>1</v>
      </c>
      <c r="AH74" s="532">
        <v>35</v>
      </c>
      <c r="AI74" s="60">
        <v>70</v>
      </c>
      <c r="AJ74" s="30">
        <f t="shared" si="39"/>
        <v>1131</v>
      </c>
      <c r="AK74" s="30">
        <f t="shared" si="40"/>
        <v>1463</v>
      </c>
      <c r="AL74" s="31">
        <f t="shared" si="41"/>
        <v>1160</v>
      </c>
      <c r="AM74" s="31">
        <f t="shared" si="42"/>
        <v>1235</v>
      </c>
      <c r="AN74" s="31">
        <f t="shared" si="43"/>
        <v>1351</v>
      </c>
      <c r="AO74" s="31">
        <f t="shared" si="44"/>
        <v>1260</v>
      </c>
      <c r="AP74" s="31">
        <f t="shared" si="45"/>
        <v>1357</v>
      </c>
      <c r="AQ74" s="31">
        <f t="shared" si="46"/>
        <v>1295</v>
      </c>
      <c r="AR74" s="31">
        <f t="shared" si="47"/>
        <v>1377</v>
      </c>
      <c r="AS74" s="31">
        <f t="shared" si="48"/>
        <v>1000</v>
      </c>
      <c r="AT74" s="31">
        <f t="shared" si="49"/>
        <v>1276</v>
      </c>
      <c r="AV74" s="66">
        <f t="shared" si="50"/>
        <v>10</v>
      </c>
      <c r="AW74" s="66">
        <f t="shared" si="51"/>
        <v>13</v>
      </c>
      <c r="AX74" s="66">
        <f t="shared" si="52"/>
        <v>7</v>
      </c>
      <c r="AY74" s="66">
        <f t="shared" si="53"/>
        <v>7</v>
      </c>
      <c r="AZ74" s="66">
        <f t="shared" si="54"/>
        <v>13</v>
      </c>
      <c r="BA74" s="66">
        <f t="shared" si="55"/>
        <v>11</v>
      </c>
      <c r="BB74" s="66">
        <f t="shared" si="56"/>
        <v>15</v>
      </c>
      <c r="BC74" s="66">
        <f t="shared" si="57"/>
        <v>10</v>
      </c>
      <c r="BD74" s="66">
        <f t="shared" si="58"/>
        <v>11</v>
      </c>
      <c r="BE74" s="66">
        <f t="shared" si="59"/>
        <v>10</v>
      </c>
      <c r="BF74" s="66">
        <f t="shared" si="60"/>
        <v>11</v>
      </c>
      <c r="BG74" s="66">
        <f t="shared" si="29"/>
        <v>118</v>
      </c>
      <c r="BH74" s="66">
        <f t="shared" si="30"/>
        <v>111</v>
      </c>
      <c r="BI74" s="66">
        <f t="shared" si="31"/>
        <v>7</v>
      </c>
      <c r="BJ74" s="62">
        <f t="shared" si="32"/>
        <v>15</v>
      </c>
    </row>
    <row r="75" spans="1:62" ht="13.8">
      <c r="A75" s="54">
        <v>71</v>
      </c>
      <c r="B75" s="63" t="s">
        <v>372</v>
      </c>
      <c r="C75" s="41" t="s">
        <v>363</v>
      </c>
      <c r="D75" s="67">
        <f t="shared" si="61"/>
        <v>1016.92</v>
      </c>
      <c r="E75" s="34">
        <f t="shared" si="33"/>
        <v>16.919999999999995</v>
      </c>
      <c r="F75" s="35">
        <v>1000</v>
      </c>
      <c r="G75" s="72">
        <f t="shared" si="34"/>
        <v>-213.27272727272725</v>
      </c>
      <c r="H75" s="68">
        <v>63</v>
      </c>
      <c r="I75" s="530">
        <f t="shared" si="35"/>
        <v>8</v>
      </c>
      <c r="J75" s="69">
        <f t="shared" si="36"/>
        <v>11</v>
      </c>
      <c r="K75" s="24">
        <f t="shared" si="37"/>
        <v>1213.2727272727273</v>
      </c>
      <c r="L75" s="70">
        <f t="shared" si="38"/>
        <v>120</v>
      </c>
      <c r="M75" s="531">
        <v>2</v>
      </c>
      <c r="N75" s="532">
        <v>35</v>
      </c>
      <c r="O75" s="531">
        <v>0</v>
      </c>
      <c r="P75" s="532">
        <v>21</v>
      </c>
      <c r="Q75" s="531">
        <v>1</v>
      </c>
      <c r="R75" s="532">
        <v>31</v>
      </c>
      <c r="S75" s="531">
        <v>1</v>
      </c>
      <c r="T75" s="532">
        <v>33</v>
      </c>
      <c r="U75" s="531">
        <v>0</v>
      </c>
      <c r="V75" s="532">
        <v>25</v>
      </c>
      <c r="W75" s="531">
        <v>1</v>
      </c>
      <c r="X75" s="532">
        <v>44</v>
      </c>
      <c r="Y75" s="531">
        <v>0</v>
      </c>
      <c r="Z75" s="532">
        <v>47</v>
      </c>
      <c r="AA75" s="531">
        <v>1</v>
      </c>
      <c r="AB75" s="532">
        <v>55</v>
      </c>
      <c r="AC75" s="531">
        <v>1</v>
      </c>
      <c r="AD75" s="532">
        <v>54</v>
      </c>
      <c r="AE75" s="531">
        <v>0</v>
      </c>
      <c r="AF75" s="532">
        <v>52</v>
      </c>
      <c r="AG75" s="531">
        <v>1</v>
      </c>
      <c r="AH75" s="532">
        <v>67</v>
      </c>
      <c r="AI75" s="60">
        <v>71</v>
      </c>
      <c r="AJ75" s="30">
        <f t="shared" si="39"/>
        <v>1276</v>
      </c>
      <c r="AK75" s="30">
        <f t="shared" si="40"/>
        <v>1355</v>
      </c>
      <c r="AL75" s="31">
        <f t="shared" si="41"/>
        <v>1309</v>
      </c>
      <c r="AM75" s="31">
        <f t="shared" si="42"/>
        <v>1294</v>
      </c>
      <c r="AN75" s="31">
        <f t="shared" si="43"/>
        <v>1340</v>
      </c>
      <c r="AO75" s="31">
        <f t="shared" si="44"/>
        <v>1210</v>
      </c>
      <c r="AP75" s="31">
        <f t="shared" si="45"/>
        <v>1183</v>
      </c>
      <c r="AQ75" s="31">
        <f t="shared" si="46"/>
        <v>1118</v>
      </c>
      <c r="AR75" s="31">
        <f t="shared" si="47"/>
        <v>1129</v>
      </c>
      <c r="AS75" s="31">
        <f t="shared" si="48"/>
        <v>1132</v>
      </c>
      <c r="AT75" s="31">
        <f t="shared" si="49"/>
        <v>1000</v>
      </c>
      <c r="AV75" s="66">
        <f t="shared" si="50"/>
        <v>11</v>
      </c>
      <c r="AW75" s="66">
        <f t="shared" si="51"/>
        <v>12</v>
      </c>
      <c r="AX75" s="66">
        <f t="shared" si="52"/>
        <v>13</v>
      </c>
      <c r="AY75" s="66">
        <f t="shared" si="53"/>
        <v>12</v>
      </c>
      <c r="AZ75" s="66">
        <f t="shared" si="54"/>
        <v>14</v>
      </c>
      <c r="BA75" s="66">
        <f t="shared" si="55"/>
        <v>10</v>
      </c>
      <c r="BB75" s="66">
        <f t="shared" si="56"/>
        <v>12</v>
      </c>
      <c r="BC75" s="66">
        <f t="shared" si="57"/>
        <v>9</v>
      </c>
      <c r="BD75" s="66">
        <f t="shared" si="58"/>
        <v>9</v>
      </c>
      <c r="BE75" s="66">
        <f t="shared" si="59"/>
        <v>11</v>
      </c>
      <c r="BF75" s="66">
        <f t="shared" si="60"/>
        <v>7</v>
      </c>
      <c r="BG75" s="66">
        <f t="shared" si="29"/>
        <v>120</v>
      </c>
      <c r="BH75" s="66">
        <f t="shared" si="30"/>
        <v>111</v>
      </c>
      <c r="BI75" s="66">
        <f t="shared" si="31"/>
        <v>9</v>
      </c>
      <c r="BJ75" s="62">
        <f t="shared" si="32"/>
        <v>14</v>
      </c>
    </row>
    <row r="76" spans="1:62" ht="13.8">
      <c r="A76" s="73">
        <v>72</v>
      </c>
      <c r="B76" s="74" t="s">
        <v>373</v>
      </c>
      <c r="C76" s="75" t="s">
        <v>105</v>
      </c>
      <c r="D76" s="76">
        <v>1000</v>
      </c>
      <c r="E76" s="77">
        <f t="shared" si="33"/>
        <v>-10.000000000000036</v>
      </c>
      <c r="F76" s="78">
        <v>1000</v>
      </c>
      <c r="G76" s="533">
        <f t="shared" si="34"/>
        <v>-136.36363636363626</v>
      </c>
      <c r="H76" s="79">
        <v>69</v>
      </c>
      <c r="I76" s="534">
        <f t="shared" si="35"/>
        <v>7</v>
      </c>
      <c r="J76" s="80">
        <f t="shared" si="36"/>
        <v>11</v>
      </c>
      <c r="K76" s="81">
        <f t="shared" si="37"/>
        <v>1136.3636363636363</v>
      </c>
      <c r="L76" s="82">
        <f t="shared" si="38"/>
        <v>92</v>
      </c>
      <c r="M76" s="83">
        <v>0</v>
      </c>
      <c r="N76" s="84">
        <v>36</v>
      </c>
      <c r="O76" s="83">
        <v>0</v>
      </c>
      <c r="P76" s="84">
        <v>43</v>
      </c>
      <c r="Q76" s="83">
        <v>1</v>
      </c>
      <c r="R76" s="84">
        <v>55</v>
      </c>
      <c r="S76" s="83">
        <v>0</v>
      </c>
      <c r="T76" s="84">
        <v>53</v>
      </c>
      <c r="U76" s="83">
        <v>2</v>
      </c>
      <c r="V76" s="84">
        <v>37</v>
      </c>
      <c r="W76" s="83">
        <v>0</v>
      </c>
      <c r="X76" s="84">
        <v>52</v>
      </c>
      <c r="Y76" s="83">
        <v>2</v>
      </c>
      <c r="Z76" s="84">
        <v>65</v>
      </c>
      <c r="AA76" s="83">
        <v>1</v>
      </c>
      <c r="AB76" s="84">
        <v>50</v>
      </c>
      <c r="AC76" s="83">
        <v>1</v>
      </c>
      <c r="AD76" s="84">
        <v>60</v>
      </c>
      <c r="AE76" s="83">
        <v>0</v>
      </c>
      <c r="AF76" s="84">
        <v>54</v>
      </c>
      <c r="AG76" s="83">
        <v>0</v>
      </c>
      <c r="AH76" s="84">
        <v>56</v>
      </c>
      <c r="AI76" s="85">
        <v>72</v>
      </c>
      <c r="AJ76" s="30">
        <f t="shared" si="39"/>
        <v>1260</v>
      </c>
      <c r="AK76" s="30">
        <f t="shared" si="40"/>
        <v>1213</v>
      </c>
      <c r="AL76" s="31">
        <f t="shared" si="41"/>
        <v>1118</v>
      </c>
      <c r="AM76" s="31">
        <f t="shared" si="42"/>
        <v>1131</v>
      </c>
      <c r="AN76" s="31">
        <f t="shared" si="43"/>
        <v>1253</v>
      </c>
      <c r="AO76" s="31">
        <f t="shared" si="44"/>
        <v>1132</v>
      </c>
      <c r="AP76" s="31">
        <f t="shared" si="45"/>
        <v>1000</v>
      </c>
      <c r="AQ76" s="31">
        <f t="shared" si="46"/>
        <v>1145</v>
      </c>
      <c r="AR76" s="31">
        <f t="shared" si="47"/>
        <v>1003</v>
      </c>
      <c r="AS76" s="31">
        <f t="shared" si="48"/>
        <v>1129</v>
      </c>
      <c r="AT76" s="31">
        <f t="shared" si="49"/>
        <v>1116</v>
      </c>
      <c r="AV76" s="66">
        <f t="shared" si="50"/>
        <v>11</v>
      </c>
      <c r="AW76" s="66">
        <f t="shared" si="51"/>
        <v>11</v>
      </c>
      <c r="AX76" s="66">
        <f t="shared" si="52"/>
        <v>9</v>
      </c>
      <c r="AY76" s="66">
        <f t="shared" si="53"/>
        <v>10</v>
      </c>
      <c r="AZ76" s="66">
        <f t="shared" si="54"/>
        <v>2</v>
      </c>
      <c r="BA76" s="66">
        <f t="shared" si="55"/>
        <v>11</v>
      </c>
      <c r="BB76" s="66">
        <f t="shared" si="56"/>
        <v>3</v>
      </c>
      <c r="BC76" s="66">
        <f t="shared" si="57"/>
        <v>8</v>
      </c>
      <c r="BD76" s="66">
        <f t="shared" si="58"/>
        <v>9</v>
      </c>
      <c r="BE76" s="66">
        <f t="shared" si="59"/>
        <v>9</v>
      </c>
      <c r="BF76" s="66">
        <f t="shared" si="60"/>
        <v>9</v>
      </c>
      <c r="BG76" s="66">
        <f t="shared" si="29"/>
        <v>92</v>
      </c>
      <c r="BH76" s="66">
        <f t="shared" si="30"/>
        <v>90</v>
      </c>
      <c r="BI76" s="66">
        <f t="shared" si="31"/>
        <v>2</v>
      </c>
      <c r="BJ76" s="62">
        <f t="shared" si="32"/>
        <v>11</v>
      </c>
    </row>
    <row r="77" spans="1:62">
      <c r="A77" s="535">
        <v>99</v>
      </c>
      <c r="B77" s="86"/>
      <c r="C77" s="86"/>
      <c r="D77" s="86"/>
      <c r="E77"/>
      <c r="F77" s="87">
        <f>SUM(F5:F76)/72</f>
        <v>1245.7777777777778</v>
      </c>
      <c r="G77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M77"/>
      <c r="AN77"/>
      <c r="AO77"/>
      <c r="AP77"/>
      <c r="AQ77"/>
      <c r="AR77"/>
      <c r="AS77"/>
      <c r="AT77"/>
    </row>
    <row r="78" spans="1:62" customFormat="1">
      <c r="A78" s="642" t="s">
        <v>138</v>
      </c>
      <c r="B78" s="643"/>
      <c r="C78" s="643"/>
      <c r="D78" s="643"/>
      <c r="E78" s="643"/>
      <c r="F78" s="643"/>
      <c r="G78" s="643"/>
      <c r="H78" s="643"/>
      <c r="I78" s="643"/>
      <c r="J78" s="643"/>
      <c r="K78" s="643"/>
      <c r="L78" s="643"/>
      <c r="M78" s="643"/>
      <c r="N78" s="643"/>
      <c r="O78" s="643"/>
      <c r="P78" s="643"/>
      <c r="Q78" s="643"/>
      <c r="R78" s="643"/>
      <c r="S78" s="643"/>
      <c r="T78" s="643"/>
      <c r="U78" s="643"/>
      <c r="V78" s="643"/>
      <c r="W78" s="643"/>
      <c r="X78" s="643"/>
      <c r="Y78" s="643"/>
      <c r="Z78" s="643"/>
      <c r="AA78" s="643"/>
      <c r="AB78" s="643"/>
      <c r="AC78" s="643"/>
      <c r="AD78" s="643"/>
      <c r="AE78" s="643"/>
      <c r="AF78" s="643"/>
      <c r="AG78" s="471"/>
      <c r="AH78" s="471"/>
    </row>
    <row r="79" spans="1:62" customFormat="1"/>
    <row r="80" spans="1:62" customFormat="1"/>
    <row r="81" spans="1:12" customFormat="1"/>
    <row r="82" spans="1:12" customFormat="1"/>
    <row r="83" spans="1:12" customFormat="1"/>
    <row r="84" spans="1:12" customFormat="1"/>
    <row r="85" spans="1:12" customFormat="1"/>
    <row r="86" spans="1:12" customFormat="1"/>
    <row r="87" spans="1:12" customFormat="1"/>
    <row r="88" spans="1:12" customFormat="1"/>
    <row r="89" spans="1:12" customFormat="1"/>
    <row r="90" spans="1:12" customFormat="1"/>
    <row r="92" spans="1:12">
      <c r="A92"/>
      <c r="B92"/>
      <c r="C92"/>
      <c r="D92"/>
      <c r="E92"/>
      <c r="F92"/>
      <c r="G92"/>
      <c r="H92"/>
      <c r="I92"/>
      <c r="J92"/>
      <c r="K92"/>
      <c r="L92"/>
    </row>
    <row r="93" spans="1:12">
      <c r="A93"/>
      <c r="B93"/>
      <c r="C93"/>
      <c r="D93"/>
      <c r="E93"/>
      <c r="F93"/>
      <c r="G93"/>
      <c r="H93"/>
      <c r="I93"/>
      <c r="J93"/>
      <c r="K93"/>
      <c r="L93"/>
    </row>
    <row r="94" spans="1:12">
      <c r="A94"/>
      <c r="B94"/>
      <c r="C94"/>
      <c r="D94"/>
      <c r="E94"/>
      <c r="F94"/>
      <c r="G94"/>
      <c r="H94"/>
      <c r="I94"/>
      <c r="J94"/>
      <c r="K94"/>
      <c r="L94"/>
    </row>
    <row r="95" spans="1:12">
      <c r="A95"/>
      <c r="B95"/>
      <c r="C95"/>
      <c r="D95"/>
      <c r="E95"/>
      <c r="F95"/>
      <c r="G95"/>
      <c r="H95"/>
      <c r="I95"/>
      <c r="J95"/>
      <c r="K95"/>
      <c r="L95"/>
    </row>
    <row r="96" spans="1:12">
      <c r="A96"/>
      <c r="B96"/>
      <c r="C96"/>
      <c r="D96"/>
      <c r="E96"/>
      <c r="F96"/>
      <c r="G96"/>
      <c r="H96"/>
      <c r="I96"/>
      <c r="J96"/>
      <c r="K96"/>
      <c r="L96"/>
    </row>
    <row r="97" spans="1:12">
      <c r="A97"/>
      <c r="B97"/>
      <c r="C97"/>
      <c r="D97"/>
      <c r="E97"/>
      <c r="F97"/>
      <c r="G97"/>
      <c r="H97"/>
      <c r="I97"/>
      <c r="J97"/>
      <c r="K97"/>
      <c r="L97"/>
    </row>
    <row r="98" spans="1:12">
      <c r="A98"/>
      <c r="B98"/>
      <c r="C98"/>
      <c r="D98"/>
      <c r="E98"/>
      <c r="F98"/>
      <c r="G98"/>
      <c r="H98"/>
      <c r="I98"/>
      <c r="J98"/>
      <c r="K98"/>
      <c r="L98"/>
    </row>
    <row r="99" spans="1:12">
      <c r="A99"/>
      <c r="B99"/>
      <c r="C99"/>
      <c r="D99"/>
      <c r="E99"/>
      <c r="F99"/>
      <c r="G99"/>
      <c r="H99"/>
      <c r="I99"/>
      <c r="J99"/>
      <c r="K99"/>
      <c r="L99"/>
    </row>
    <row r="100" spans="1:1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8">
      <c r="A102"/>
      <c r="B102" s="44" t="s">
        <v>89</v>
      </c>
      <c r="C102" s="45" t="s">
        <v>90</v>
      </c>
      <c r="D102"/>
      <c r="E102"/>
      <c r="F102"/>
      <c r="G102"/>
      <c r="H102"/>
      <c r="I102"/>
      <c r="J102"/>
      <c r="K102"/>
      <c r="L102"/>
    </row>
    <row r="103" spans="1:12" ht="13.8">
      <c r="A103"/>
      <c r="B103" s="44" t="s">
        <v>91</v>
      </c>
      <c r="C103" s="45" t="s">
        <v>85</v>
      </c>
      <c r="D103"/>
      <c r="E103"/>
      <c r="F103"/>
      <c r="G103"/>
      <c r="H103"/>
      <c r="I103"/>
      <c r="J103"/>
      <c r="K103"/>
      <c r="L103"/>
    </row>
    <row r="104" spans="1:12" ht="13.8">
      <c r="A104"/>
      <c r="B104" s="53" t="s">
        <v>92</v>
      </c>
      <c r="C104" s="47" t="s">
        <v>93</v>
      </c>
      <c r="D104"/>
      <c r="E104"/>
      <c r="F104"/>
      <c r="G104"/>
      <c r="H104"/>
      <c r="I104"/>
      <c r="J104"/>
      <c r="K104"/>
      <c r="L104"/>
    </row>
    <row r="105" spans="1:12" ht="13.8">
      <c r="A105"/>
      <c r="B105" s="53" t="s">
        <v>94</v>
      </c>
      <c r="C105" s="45" t="s">
        <v>95</v>
      </c>
      <c r="D105"/>
      <c r="E105"/>
      <c r="F105"/>
      <c r="G105"/>
      <c r="H105"/>
      <c r="I105"/>
      <c r="J105"/>
      <c r="K105"/>
      <c r="L105"/>
    </row>
    <row r="106" spans="1:1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>
      <c r="A109"/>
      <c r="B109"/>
      <c r="C109"/>
      <c r="D109"/>
      <c r="E109"/>
      <c r="F109"/>
      <c r="G109"/>
      <c r="H109"/>
      <c r="I109"/>
      <c r="J109"/>
      <c r="K109"/>
      <c r="L109"/>
    </row>
  </sheetData>
  <mergeCells count="18">
    <mergeCell ref="AG4:AH4"/>
    <mergeCell ref="M4:N4"/>
    <mergeCell ref="O4:P4"/>
    <mergeCell ref="Q4:R4"/>
    <mergeCell ref="S4:T4"/>
    <mergeCell ref="U4:V4"/>
    <mergeCell ref="W4:X4"/>
    <mergeCell ref="AY3:BE3"/>
    <mergeCell ref="A1:AF1"/>
    <mergeCell ref="D2:L2"/>
    <mergeCell ref="U2:AD2"/>
    <mergeCell ref="F3:W3"/>
    <mergeCell ref="X3:AH3"/>
    <mergeCell ref="Y4:Z4"/>
    <mergeCell ref="AA4:AB4"/>
    <mergeCell ref="AC4:AD4"/>
    <mergeCell ref="AE4:AF4"/>
    <mergeCell ref="A78:AF78"/>
  </mergeCells>
  <conditionalFormatting sqref="AH7 AH9:AH13 AH21:AH23 AG5:AG23 AH15:AH19">
    <cfRule type="cellIs" dxfId="4715" priority="4254" stopIfTrue="1" operator="equal">
      <formula>99</formula>
    </cfRule>
  </conditionalFormatting>
  <conditionalFormatting sqref="N7 N9:N12 N21:N23 M5:M23 N14:N19">
    <cfRule type="cellIs" dxfId="4714" priority="4253" stopIfTrue="1" operator="equal">
      <formula>99</formula>
    </cfRule>
  </conditionalFormatting>
  <conditionalFormatting sqref="N5 N7:N12 N14:N23">
    <cfRule type="cellIs" dxfId="4713" priority="4252" stopIfTrue="1" operator="equal">
      <formula>26</formula>
    </cfRule>
  </conditionalFormatting>
  <conditionalFormatting sqref="N5 N9:N12 N21:N23 N7 N14:N19">
    <cfRule type="cellIs" dxfId="4712" priority="4251" stopIfTrue="1" operator="equal">
      <formula>99</formula>
    </cfRule>
  </conditionalFormatting>
  <conditionalFormatting sqref="N5">
    <cfRule type="cellIs" dxfId="4711" priority="4250" stopIfTrue="1" operator="equal">
      <formula>99</formula>
    </cfRule>
  </conditionalFormatting>
  <conditionalFormatting sqref="M5:M23">
    <cfRule type="cellIs" dxfId="4710" priority="4248" stopIfTrue="1" operator="equal">
      <formula>2</formula>
    </cfRule>
    <cfRule type="cellIs" dxfId="4709" priority="4249" stopIfTrue="1" operator="equal">
      <formula>1</formula>
    </cfRule>
  </conditionalFormatting>
  <conditionalFormatting sqref="M17:M21 M11 M5 M8 M13">
    <cfRule type="cellIs" dxfId="4708" priority="4245" stopIfTrue="1" operator="equal">
      <formula>2</formula>
    </cfRule>
    <cfRule type="cellIs" dxfId="4707" priority="4246" stopIfTrue="1" operator="equal">
      <formula>1</formula>
    </cfRule>
    <cfRule type="expression" dxfId="4706" priority="4247" stopIfTrue="1">
      <formula>#REF!+#REF!&lt;3</formula>
    </cfRule>
  </conditionalFormatting>
  <conditionalFormatting sqref="P7 P9:P14 P21:P23 O5:O23 P16:P19">
    <cfRule type="cellIs" dxfId="4705" priority="4244" stopIfTrue="1" operator="equal">
      <formula>99</formula>
    </cfRule>
  </conditionalFormatting>
  <conditionalFormatting sqref="P5 P7:P14 P16:P23">
    <cfRule type="cellIs" dxfId="4704" priority="4243" stopIfTrue="1" operator="equal">
      <formula>26</formula>
    </cfRule>
  </conditionalFormatting>
  <conditionalFormatting sqref="P5 P9:P14 P21:P23 P7 P16:P19">
    <cfRule type="cellIs" dxfId="4703" priority="4242" stopIfTrue="1" operator="equal">
      <formula>99</formula>
    </cfRule>
  </conditionalFormatting>
  <conditionalFormatting sqref="P5">
    <cfRule type="cellIs" dxfId="4702" priority="4241" stopIfTrue="1" operator="equal">
      <formula>99</formula>
    </cfRule>
  </conditionalFormatting>
  <conditionalFormatting sqref="O5:O23">
    <cfRule type="cellIs" dxfId="4701" priority="4239" stopIfTrue="1" operator="equal">
      <formula>2</formula>
    </cfRule>
    <cfRule type="cellIs" dxfId="4700" priority="4240" stopIfTrue="1" operator="equal">
      <formula>1</formula>
    </cfRule>
  </conditionalFormatting>
  <conditionalFormatting sqref="O17:O21 O11 O5 O8 O13">
    <cfRule type="cellIs" dxfId="4699" priority="4236" stopIfTrue="1" operator="equal">
      <formula>2</formula>
    </cfRule>
    <cfRule type="cellIs" dxfId="4698" priority="4237" stopIfTrue="1" operator="equal">
      <formula>1</formula>
    </cfRule>
    <cfRule type="expression" dxfId="4697" priority="4238" stopIfTrue="1">
      <formula>#REF!+#REF!&lt;3</formula>
    </cfRule>
  </conditionalFormatting>
  <conditionalFormatting sqref="R9:R19 R21 Q5:Q23 R23">
    <cfRule type="cellIs" dxfId="4696" priority="4235" stopIfTrue="1" operator="equal">
      <formula>99</formula>
    </cfRule>
  </conditionalFormatting>
  <conditionalFormatting sqref="R5 R8:R21 R23">
    <cfRule type="cellIs" dxfId="4695" priority="4234" stopIfTrue="1" operator="equal">
      <formula>26</formula>
    </cfRule>
  </conditionalFormatting>
  <conditionalFormatting sqref="R5 R9:R19 R21 R23">
    <cfRule type="cellIs" dxfId="4694" priority="4233" stopIfTrue="1" operator="equal">
      <formula>99</formula>
    </cfRule>
  </conditionalFormatting>
  <conditionalFormatting sqref="R5">
    <cfRule type="cellIs" dxfId="4693" priority="4232" stopIfTrue="1" operator="equal">
      <formula>99</formula>
    </cfRule>
  </conditionalFormatting>
  <conditionalFormatting sqref="Q5:Q23">
    <cfRule type="cellIs" dxfId="4692" priority="4230" stopIfTrue="1" operator="equal">
      <formula>2</formula>
    </cfRule>
    <cfRule type="cellIs" dxfId="4691" priority="4231" stopIfTrue="1" operator="equal">
      <formula>1</formula>
    </cfRule>
  </conditionalFormatting>
  <conditionalFormatting sqref="Q17:Q21 Q11 Q5 Q8 Q13">
    <cfRule type="cellIs" dxfId="4690" priority="4227" stopIfTrue="1" operator="equal">
      <formula>2</formula>
    </cfRule>
    <cfRule type="cellIs" dxfId="4689" priority="4228" stopIfTrue="1" operator="equal">
      <formula>1</formula>
    </cfRule>
    <cfRule type="expression" dxfId="4688" priority="4229" stopIfTrue="1">
      <formula>#REF!+#REF!&lt;3</formula>
    </cfRule>
  </conditionalFormatting>
  <conditionalFormatting sqref="T7 T9:T15 T22:T23 S5:S23 T17:T19">
    <cfRule type="cellIs" dxfId="4687" priority="4226" stopIfTrue="1" operator="equal">
      <formula>99</formula>
    </cfRule>
  </conditionalFormatting>
  <conditionalFormatting sqref="T5 T7:T15 T17:T20 T22:T23">
    <cfRule type="cellIs" dxfId="4686" priority="4225" stopIfTrue="1" operator="equal">
      <formula>26</formula>
    </cfRule>
  </conditionalFormatting>
  <conditionalFormatting sqref="T5 T9:T15 T22:T23 T7 T17:T19">
    <cfRule type="cellIs" dxfId="4685" priority="4224" stopIfTrue="1" operator="equal">
      <formula>99</formula>
    </cfRule>
  </conditionalFormatting>
  <conditionalFormatting sqref="T5">
    <cfRule type="cellIs" dxfId="4684" priority="4223" stopIfTrue="1" operator="equal">
      <formula>99</formula>
    </cfRule>
  </conditionalFormatting>
  <conditionalFormatting sqref="S5:S23">
    <cfRule type="cellIs" dxfId="4683" priority="4221" stopIfTrue="1" operator="equal">
      <formula>2</formula>
    </cfRule>
    <cfRule type="cellIs" dxfId="4682" priority="4222" stopIfTrue="1" operator="equal">
      <formula>1</formula>
    </cfRule>
  </conditionalFormatting>
  <conditionalFormatting sqref="S17:S21 S11 S5 S8 S13">
    <cfRule type="cellIs" dxfId="4681" priority="4218" stopIfTrue="1" operator="equal">
      <formula>2</formula>
    </cfRule>
    <cfRule type="cellIs" dxfId="4680" priority="4219" stopIfTrue="1" operator="equal">
      <formula>1</formula>
    </cfRule>
    <cfRule type="expression" dxfId="4679" priority="4220" stopIfTrue="1">
      <formula>#REF!+#REF!&lt;3</formula>
    </cfRule>
  </conditionalFormatting>
  <conditionalFormatting sqref="V7 V9:V19 V21:V23 U5:U23">
    <cfRule type="cellIs" dxfId="4678" priority="4217" stopIfTrue="1" operator="equal">
      <formula>99</formula>
    </cfRule>
  </conditionalFormatting>
  <conditionalFormatting sqref="V7:V23">
    <cfRule type="cellIs" dxfId="4677" priority="4216" stopIfTrue="1" operator="equal">
      <formula>26</formula>
    </cfRule>
  </conditionalFormatting>
  <conditionalFormatting sqref="V9:V19 V21:V23 V7">
    <cfRule type="cellIs" dxfId="4676" priority="4215" stopIfTrue="1" operator="equal">
      <formula>99</formula>
    </cfRule>
  </conditionalFormatting>
  <conditionalFormatting sqref="U5:U23">
    <cfRule type="cellIs" dxfId="4675" priority="4213" stopIfTrue="1" operator="equal">
      <formula>2</formula>
    </cfRule>
    <cfRule type="cellIs" dxfId="4674" priority="4214" stopIfTrue="1" operator="equal">
      <formula>1</formula>
    </cfRule>
  </conditionalFormatting>
  <conditionalFormatting sqref="U17:U21 U11 U5 U8 U13">
    <cfRule type="cellIs" dxfId="4673" priority="4210" stopIfTrue="1" operator="equal">
      <formula>2</formula>
    </cfRule>
    <cfRule type="cellIs" dxfId="4672" priority="4211" stopIfTrue="1" operator="equal">
      <formula>1</formula>
    </cfRule>
    <cfRule type="expression" dxfId="4671" priority="4212" stopIfTrue="1">
      <formula>#REF!+#REF!&lt;3</formula>
    </cfRule>
  </conditionalFormatting>
  <conditionalFormatting sqref="X7 X9:X10 X21:X23 W5:W23 X12:X19">
    <cfRule type="cellIs" dxfId="4670" priority="4209" stopIfTrue="1" operator="equal">
      <formula>99</formula>
    </cfRule>
  </conditionalFormatting>
  <conditionalFormatting sqref="X5 X7:X10 X12:X23">
    <cfRule type="cellIs" dxfId="4669" priority="4208" stopIfTrue="1" operator="equal">
      <formula>26</formula>
    </cfRule>
  </conditionalFormatting>
  <conditionalFormatting sqref="X5 X9:X10 X21:X23 X7 X12:X19">
    <cfRule type="cellIs" dxfId="4668" priority="4207" stopIfTrue="1" operator="equal">
      <formula>99</formula>
    </cfRule>
  </conditionalFormatting>
  <conditionalFormatting sqref="X5">
    <cfRule type="cellIs" dxfId="4667" priority="4206" stopIfTrue="1" operator="equal">
      <formula>99</formula>
    </cfRule>
  </conditionalFormatting>
  <conditionalFormatting sqref="W5:W23">
    <cfRule type="cellIs" dxfId="4666" priority="4204" stopIfTrue="1" operator="equal">
      <formula>2</formula>
    </cfRule>
    <cfRule type="cellIs" dxfId="4665" priority="4205" stopIfTrue="1" operator="equal">
      <formula>1</formula>
    </cfRule>
  </conditionalFormatting>
  <conditionalFormatting sqref="W17:W21 W11 W5 W8 W13">
    <cfRule type="cellIs" dxfId="4664" priority="4201" stopIfTrue="1" operator="equal">
      <formula>2</formula>
    </cfRule>
    <cfRule type="cellIs" dxfId="4663" priority="4202" stopIfTrue="1" operator="equal">
      <formula>1</formula>
    </cfRule>
    <cfRule type="expression" dxfId="4662" priority="4203" stopIfTrue="1">
      <formula>#REF!+#REF!&lt;3</formula>
    </cfRule>
  </conditionalFormatting>
  <conditionalFormatting sqref="Z7 Z9:Z11 Z21:Z23 Y5:Y23 Z13:Z18">
    <cfRule type="cellIs" dxfId="4661" priority="4200" stopIfTrue="1" operator="equal">
      <formula>99</formula>
    </cfRule>
  </conditionalFormatting>
  <conditionalFormatting sqref="Z5 Z7 Z9:Z11 Z20:Z23 Z13:Z18">
    <cfRule type="cellIs" dxfId="4660" priority="4199" stopIfTrue="1" operator="equal">
      <formula>26</formula>
    </cfRule>
  </conditionalFormatting>
  <conditionalFormatting sqref="Z5 Z9:Z11 Z21:Z23 Z7 Z13:Z18">
    <cfRule type="cellIs" dxfId="4659" priority="4198" stopIfTrue="1" operator="equal">
      <formula>99</formula>
    </cfRule>
  </conditionalFormatting>
  <conditionalFormatting sqref="Z5">
    <cfRule type="cellIs" dxfId="4658" priority="4197" stopIfTrue="1" operator="equal">
      <formula>99</formula>
    </cfRule>
  </conditionalFormatting>
  <conditionalFormatting sqref="Y5:Y23">
    <cfRule type="cellIs" dxfId="4657" priority="4195" stopIfTrue="1" operator="equal">
      <formula>2</formula>
    </cfRule>
    <cfRule type="cellIs" dxfId="4656" priority="4196" stopIfTrue="1" operator="equal">
      <formula>1</formula>
    </cfRule>
  </conditionalFormatting>
  <conditionalFormatting sqref="Y17:Y21 Y11 Y5 Y8 Y13">
    <cfRule type="cellIs" dxfId="4655" priority="4192" stopIfTrue="1" operator="equal">
      <formula>2</formula>
    </cfRule>
    <cfRule type="cellIs" dxfId="4654" priority="4193" stopIfTrue="1" operator="equal">
      <formula>1</formula>
    </cfRule>
    <cfRule type="expression" dxfId="4653" priority="4194" stopIfTrue="1">
      <formula>#REF!+#REF!&lt;3</formula>
    </cfRule>
  </conditionalFormatting>
  <conditionalFormatting sqref="AB7 AB9:AB16 AB21:AB23 AA5:AA23 AB18:AB19">
    <cfRule type="cellIs" dxfId="4652" priority="4191" stopIfTrue="1" operator="equal">
      <formula>99</formula>
    </cfRule>
  </conditionalFormatting>
  <conditionalFormatting sqref="AB5 AB7:AB16 AB18:AB23">
    <cfRule type="cellIs" dxfId="4651" priority="4190" stopIfTrue="1" operator="equal">
      <formula>26</formula>
    </cfRule>
  </conditionalFormatting>
  <conditionalFormatting sqref="AB5 AB9:AB16 AB21:AB23 AB7 AB18:AB19">
    <cfRule type="cellIs" dxfId="4650" priority="4189" stopIfTrue="1" operator="equal">
      <formula>99</formula>
    </cfRule>
  </conditionalFormatting>
  <conditionalFormatting sqref="AB5">
    <cfRule type="cellIs" dxfId="4649" priority="4188" stopIfTrue="1" operator="equal">
      <formula>99</formula>
    </cfRule>
  </conditionalFormatting>
  <conditionalFormatting sqref="AA5:AA23">
    <cfRule type="cellIs" dxfId="4648" priority="4186" stopIfTrue="1" operator="equal">
      <formula>2</formula>
    </cfRule>
    <cfRule type="cellIs" dxfId="4647" priority="4187" stopIfTrue="1" operator="equal">
      <formula>1</formula>
    </cfRule>
  </conditionalFormatting>
  <conditionalFormatting sqref="AA17:AA21 AA11 AA5 AA8 AA13">
    <cfRule type="cellIs" dxfId="4646" priority="4183" stopIfTrue="1" operator="equal">
      <formula>2</formula>
    </cfRule>
    <cfRule type="cellIs" dxfId="4645" priority="4184" stopIfTrue="1" operator="equal">
      <formula>1</formula>
    </cfRule>
    <cfRule type="expression" dxfId="4644" priority="4185" stopIfTrue="1">
      <formula>#REF!+#REF!&lt;3</formula>
    </cfRule>
  </conditionalFormatting>
  <conditionalFormatting sqref="AD7 AD9:AD18 AD21:AD23 AC5:AC23">
    <cfRule type="cellIs" dxfId="4643" priority="4182" stopIfTrue="1" operator="equal">
      <formula>99</formula>
    </cfRule>
  </conditionalFormatting>
  <conditionalFormatting sqref="AD5 AD7:AD18 AD20:AD23">
    <cfRule type="cellIs" dxfId="4642" priority="4181" stopIfTrue="1" operator="equal">
      <formula>26</formula>
    </cfRule>
  </conditionalFormatting>
  <conditionalFormatting sqref="AD5 AD9:AD18 AD21:AD23 AD7">
    <cfRule type="cellIs" dxfId="4641" priority="4180" stopIfTrue="1" operator="equal">
      <formula>99</formula>
    </cfRule>
  </conditionalFormatting>
  <conditionalFormatting sqref="AD5">
    <cfRule type="cellIs" dxfId="4640" priority="4179" stopIfTrue="1" operator="equal">
      <formula>99</formula>
    </cfRule>
  </conditionalFormatting>
  <conditionalFormatting sqref="AC5:AC23">
    <cfRule type="cellIs" dxfId="4639" priority="4177" stopIfTrue="1" operator="equal">
      <formula>2</formula>
    </cfRule>
    <cfRule type="cellIs" dxfId="4638" priority="4178" stopIfTrue="1" operator="equal">
      <formula>1</formula>
    </cfRule>
  </conditionalFormatting>
  <conditionalFormatting sqref="AC17:AC21 AC11 AC5 AC8 AC13">
    <cfRule type="cellIs" dxfId="4637" priority="4174" stopIfTrue="1" operator="equal">
      <formula>2</formula>
    </cfRule>
    <cfRule type="cellIs" dxfId="4636" priority="4175" stopIfTrue="1" operator="equal">
      <formula>1</formula>
    </cfRule>
    <cfRule type="expression" dxfId="4635" priority="4176" stopIfTrue="1">
      <formula>#REF!+#REF!&lt;3</formula>
    </cfRule>
  </conditionalFormatting>
  <conditionalFormatting sqref="AF7 AF9:AF19 AF21:AF23 AE5:AE23">
    <cfRule type="cellIs" dxfId="4634" priority="4173" stopIfTrue="1" operator="equal">
      <formula>99</formula>
    </cfRule>
  </conditionalFormatting>
  <conditionalFormatting sqref="AF5 AF7:AF23">
    <cfRule type="cellIs" dxfId="4633" priority="4172" stopIfTrue="1" operator="equal">
      <formula>26</formula>
    </cfRule>
  </conditionalFormatting>
  <conditionalFormatting sqref="AF5 AF9:AF19 AF21:AF23 AF7">
    <cfRule type="cellIs" dxfId="4632" priority="4171" stopIfTrue="1" operator="equal">
      <formula>99</formula>
    </cfRule>
  </conditionalFormatting>
  <conditionalFormatting sqref="AF5">
    <cfRule type="cellIs" dxfId="4631" priority="4170" stopIfTrue="1" operator="equal">
      <formula>99</formula>
    </cfRule>
  </conditionalFormatting>
  <conditionalFormatting sqref="AE5:AE23">
    <cfRule type="cellIs" dxfId="4630" priority="4168" stopIfTrue="1" operator="equal">
      <formula>2</formula>
    </cfRule>
    <cfRule type="cellIs" dxfId="4629" priority="4169" stopIfTrue="1" operator="equal">
      <formula>1</formula>
    </cfRule>
  </conditionalFormatting>
  <conditionalFormatting sqref="AE17:AE21 AE11 AE5 AE8 AE13">
    <cfRule type="cellIs" dxfId="4628" priority="4165" stopIfTrue="1" operator="equal">
      <formula>2</formula>
    </cfRule>
    <cfRule type="cellIs" dxfId="4627" priority="4166" stopIfTrue="1" operator="equal">
      <formula>1</formula>
    </cfRule>
    <cfRule type="expression" dxfId="4626" priority="4167" stopIfTrue="1">
      <formula>#REF!+#REF!&lt;3</formula>
    </cfRule>
  </conditionalFormatting>
  <conditionalFormatting sqref="AH5 AH7:AH13 AH15:AH23">
    <cfRule type="cellIs" dxfId="4625" priority="4164" stopIfTrue="1" operator="equal">
      <formula>26</formula>
    </cfRule>
  </conditionalFormatting>
  <conditionalFormatting sqref="AH5 AH9:AH13 AH21:AH23 AH7 AH15:AH19">
    <cfRule type="cellIs" dxfId="4624" priority="4163" stopIfTrue="1" operator="equal">
      <formula>99</formula>
    </cfRule>
  </conditionalFormatting>
  <conditionalFormatting sqref="AH5">
    <cfRule type="cellIs" dxfId="4623" priority="4162" stopIfTrue="1" operator="equal">
      <formula>99</formula>
    </cfRule>
  </conditionalFormatting>
  <conditionalFormatting sqref="AG5:AG23">
    <cfRule type="cellIs" dxfId="4622" priority="4160" stopIfTrue="1" operator="equal">
      <formula>2</formula>
    </cfRule>
    <cfRule type="cellIs" dxfId="4621" priority="4161" stopIfTrue="1" operator="equal">
      <formula>1</formula>
    </cfRule>
  </conditionalFormatting>
  <conditionalFormatting sqref="AG17:AG21 AG11 AG5 AG8 AG13">
    <cfRule type="cellIs" dxfId="4620" priority="4157" stopIfTrue="1" operator="equal">
      <formula>2</formula>
    </cfRule>
    <cfRule type="cellIs" dxfId="4619" priority="4158" stopIfTrue="1" operator="equal">
      <formula>1</formula>
    </cfRule>
    <cfRule type="expression" dxfId="4618" priority="4159" stopIfTrue="1">
      <formula>#REF!+#REF!&lt;3</formula>
    </cfRule>
  </conditionalFormatting>
  <conditionalFormatting sqref="Z8">
    <cfRule type="cellIs" dxfId="4617" priority="4156" stopIfTrue="1" operator="equal">
      <formula>99</formula>
    </cfRule>
  </conditionalFormatting>
  <conditionalFormatting sqref="Z8">
    <cfRule type="cellIs" dxfId="4616" priority="4155" stopIfTrue="1" operator="equal">
      <formula>26</formula>
    </cfRule>
  </conditionalFormatting>
  <conditionalFormatting sqref="Z8">
    <cfRule type="cellIs" dxfId="4615" priority="4154" stopIfTrue="1" operator="equal">
      <formula>99</formula>
    </cfRule>
  </conditionalFormatting>
  <conditionalFormatting sqref="V5">
    <cfRule type="cellIs" dxfId="4614" priority="4153" stopIfTrue="1" operator="equal">
      <formula>99</formula>
    </cfRule>
  </conditionalFormatting>
  <conditionalFormatting sqref="V5">
    <cfRule type="cellIs" dxfId="4613" priority="4152" stopIfTrue="1" operator="equal">
      <formula>26</formula>
    </cfRule>
  </conditionalFormatting>
  <conditionalFormatting sqref="V5">
    <cfRule type="cellIs" dxfId="4612" priority="4151" stopIfTrue="1" operator="equal">
      <formula>99</formula>
    </cfRule>
  </conditionalFormatting>
  <conditionalFormatting sqref="AG24:AH24">
    <cfRule type="cellIs" dxfId="4611" priority="4130" stopIfTrue="1" operator="equal">
      <formula>99</formula>
    </cfRule>
  </conditionalFormatting>
  <conditionalFormatting sqref="M24:N24">
    <cfRule type="cellIs" dxfId="4610" priority="4129" stopIfTrue="1" operator="equal">
      <formula>99</formula>
    </cfRule>
  </conditionalFormatting>
  <conditionalFormatting sqref="N24">
    <cfRule type="cellIs" dxfId="4609" priority="4128" stopIfTrue="1" operator="equal">
      <formula>26</formula>
    </cfRule>
  </conditionalFormatting>
  <conditionalFormatting sqref="N24">
    <cfRule type="cellIs" dxfId="4608" priority="4127" stopIfTrue="1" operator="equal">
      <formula>99</formula>
    </cfRule>
  </conditionalFormatting>
  <conditionalFormatting sqref="M24">
    <cfRule type="cellIs" dxfId="4607" priority="4125" stopIfTrue="1" operator="equal">
      <formula>2</formula>
    </cfRule>
    <cfRule type="cellIs" dxfId="4606" priority="4126" stopIfTrue="1" operator="equal">
      <formula>1</formula>
    </cfRule>
  </conditionalFormatting>
  <conditionalFormatting sqref="O24:P24">
    <cfRule type="cellIs" dxfId="4605" priority="4124" stopIfTrue="1" operator="equal">
      <formula>99</formula>
    </cfRule>
  </conditionalFormatting>
  <conditionalFormatting sqref="P24">
    <cfRule type="cellIs" dxfId="4604" priority="4123" stopIfTrue="1" operator="equal">
      <formula>26</formula>
    </cfRule>
  </conditionalFormatting>
  <conditionalFormatting sqref="P24">
    <cfRule type="cellIs" dxfId="4603" priority="4122" stopIfTrue="1" operator="equal">
      <formula>99</formula>
    </cfRule>
  </conditionalFormatting>
  <conditionalFormatting sqref="O24">
    <cfRule type="cellIs" dxfId="4602" priority="4120" stopIfTrue="1" operator="equal">
      <formula>2</formula>
    </cfRule>
    <cfRule type="cellIs" dxfId="4601" priority="4121" stopIfTrue="1" operator="equal">
      <formula>1</formula>
    </cfRule>
  </conditionalFormatting>
  <conditionalFormatting sqref="Q24:R24">
    <cfRule type="cellIs" dxfId="4600" priority="4119" stopIfTrue="1" operator="equal">
      <formula>99</formula>
    </cfRule>
  </conditionalFormatting>
  <conditionalFormatting sqref="R24">
    <cfRule type="cellIs" dxfId="4599" priority="4118" stopIfTrue="1" operator="equal">
      <formula>26</formula>
    </cfRule>
  </conditionalFormatting>
  <conditionalFormatting sqref="R24">
    <cfRule type="cellIs" dxfId="4598" priority="4117" stopIfTrue="1" operator="equal">
      <formula>99</formula>
    </cfRule>
  </conditionalFormatting>
  <conditionalFormatting sqref="Q24">
    <cfRule type="cellIs" dxfId="4597" priority="4115" stopIfTrue="1" operator="equal">
      <formula>2</formula>
    </cfRule>
    <cfRule type="cellIs" dxfId="4596" priority="4116" stopIfTrue="1" operator="equal">
      <formula>1</formula>
    </cfRule>
  </conditionalFormatting>
  <conditionalFormatting sqref="S24:T24">
    <cfRule type="cellIs" dxfId="4595" priority="4114" stopIfTrue="1" operator="equal">
      <formula>99</formula>
    </cfRule>
  </conditionalFormatting>
  <conditionalFormatting sqref="T24">
    <cfRule type="cellIs" dxfId="4594" priority="4113" stopIfTrue="1" operator="equal">
      <formula>26</formula>
    </cfRule>
  </conditionalFormatting>
  <conditionalFormatting sqref="T24">
    <cfRule type="cellIs" dxfId="4593" priority="4112" stopIfTrue="1" operator="equal">
      <formula>99</formula>
    </cfRule>
  </conditionalFormatting>
  <conditionalFormatting sqref="S24">
    <cfRule type="cellIs" dxfId="4592" priority="4110" stopIfTrue="1" operator="equal">
      <formula>2</formula>
    </cfRule>
    <cfRule type="cellIs" dxfId="4591" priority="4111" stopIfTrue="1" operator="equal">
      <formula>1</formula>
    </cfRule>
  </conditionalFormatting>
  <conditionalFormatting sqref="U24">
    <cfRule type="cellIs" dxfId="4590" priority="4109" stopIfTrue="1" operator="equal">
      <formula>99</formula>
    </cfRule>
  </conditionalFormatting>
  <conditionalFormatting sqref="U24">
    <cfRule type="cellIs" dxfId="4589" priority="4107" stopIfTrue="1" operator="equal">
      <formula>2</formula>
    </cfRule>
    <cfRule type="cellIs" dxfId="4588" priority="4108" stopIfTrue="1" operator="equal">
      <formula>1</formula>
    </cfRule>
  </conditionalFormatting>
  <conditionalFormatting sqref="W24:X24">
    <cfRule type="cellIs" dxfId="4587" priority="4106" stopIfTrue="1" operator="equal">
      <formula>99</formula>
    </cfRule>
  </conditionalFormatting>
  <conditionalFormatting sqref="X24">
    <cfRule type="cellIs" dxfId="4586" priority="4105" stopIfTrue="1" operator="equal">
      <formula>26</formula>
    </cfRule>
  </conditionalFormatting>
  <conditionalFormatting sqref="X24">
    <cfRule type="cellIs" dxfId="4585" priority="4104" stopIfTrue="1" operator="equal">
      <formula>99</formula>
    </cfRule>
  </conditionalFormatting>
  <conditionalFormatting sqref="W24">
    <cfRule type="cellIs" dxfId="4584" priority="4102" stopIfTrue="1" operator="equal">
      <formula>2</formula>
    </cfRule>
    <cfRule type="cellIs" dxfId="4583" priority="4103" stopIfTrue="1" operator="equal">
      <formula>1</formula>
    </cfRule>
  </conditionalFormatting>
  <conditionalFormatting sqref="Y24:Z24">
    <cfRule type="cellIs" dxfId="4582" priority="4101" stopIfTrue="1" operator="equal">
      <formula>99</formula>
    </cfRule>
  </conditionalFormatting>
  <conditionalFormatting sqref="Z24">
    <cfRule type="cellIs" dxfId="4581" priority="4100" stopIfTrue="1" operator="equal">
      <formula>26</formula>
    </cfRule>
  </conditionalFormatting>
  <conditionalFormatting sqref="Z24">
    <cfRule type="cellIs" dxfId="4580" priority="4099" stopIfTrue="1" operator="equal">
      <formula>99</formula>
    </cfRule>
  </conditionalFormatting>
  <conditionalFormatting sqref="Y24">
    <cfRule type="cellIs" dxfId="4579" priority="4097" stopIfTrue="1" operator="equal">
      <formula>2</formula>
    </cfRule>
    <cfRule type="cellIs" dxfId="4578" priority="4098" stopIfTrue="1" operator="equal">
      <formula>1</formula>
    </cfRule>
  </conditionalFormatting>
  <conditionalFormatting sqref="AA24:AB24">
    <cfRule type="cellIs" dxfId="4577" priority="4096" stopIfTrue="1" operator="equal">
      <formula>99</formula>
    </cfRule>
  </conditionalFormatting>
  <conditionalFormatting sqref="AB24">
    <cfRule type="cellIs" dxfId="4576" priority="4095" stopIfTrue="1" operator="equal">
      <formula>26</formula>
    </cfRule>
  </conditionalFormatting>
  <conditionalFormatting sqref="AB24">
    <cfRule type="cellIs" dxfId="4575" priority="4094" stopIfTrue="1" operator="equal">
      <formula>99</formula>
    </cfRule>
  </conditionalFormatting>
  <conditionalFormatting sqref="AA24">
    <cfRule type="cellIs" dxfId="4574" priority="4092" stopIfTrue="1" operator="equal">
      <formula>2</formula>
    </cfRule>
    <cfRule type="cellIs" dxfId="4573" priority="4093" stopIfTrue="1" operator="equal">
      <formula>1</formula>
    </cfRule>
  </conditionalFormatting>
  <conditionalFormatting sqref="AC24:AD24">
    <cfRule type="cellIs" dxfId="4572" priority="4091" stopIfTrue="1" operator="equal">
      <formula>99</formula>
    </cfRule>
  </conditionalFormatting>
  <conditionalFormatting sqref="AD24">
    <cfRule type="cellIs" dxfId="4571" priority="4090" stopIfTrue="1" operator="equal">
      <formula>26</formula>
    </cfRule>
  </conditionalFormatting>
  <conditionalFormatting sqref="AD24">
    <cfRule type="cellIs" dxfId="4570" priority="4089" stopIfTrue="1" operator="equal">
      <formula>99</formula>
    </cfRule>
  </conditionalFormatting>
  <conditionalFormatting sqref="AC24">
    <cfRule type="cellIs" dxfId="4569" priority="4087" stopIfTrue="1" operator="equal">
      <formula>2</formula>
    </cfRule>
    <cfRule type="cellIs" dxfId="4568" priority="4088" stopIfTrue="1" operator="equal">
      <formula>1</formula>
    </cfRule>
  </conditionalFormatting>
  <conditionalFormatting sqref="AE24:AF24">
    <cfRule type="cellIs" dxfId="4567" priority="4086" stopIfTrue="1" operator="equal">
      <formula>99</formula>
    </cfRule>
  </conditionalFormatting>
  <conditionalFormatting sqref="AF24">
    <cfRule type="cellIs" dxfId="4566" priority="4085" stopIfTrue="1" operator="equal">
      <formula>26</formula>
    </cfRule>
  </conditionalFormatting>
  <conditionalFormatting sqref="AF24">
    <cfRule type="cellIs" dxfId="4565" priority="4084" stopIfTrue="1" operator="equal">
      <formula>99</formula>
    </cfRule>
  </conditionalFormatting>
  <conditionalFormatting sqref="AE24">
    <cfRule type="cellIs" dxfId="4564" priority="4082" stopIfTrue="1" operator="equal">
      <formula>2</formula>
    </cfRule>
    <cfRule type="cellIs" dxfId="4563" priority="4083" stopIfTrue="1" operator="equal">
      <formula>1</formula>
    </cfRule>
  </conditionalFormatting>
  <conditionalFormatting sqref="AH24">
    <cfRule type="cellIs" dxfId="4562" priority="4081" stopIfTrue="1" operator="equal">
      <formula>26</formula>
    </cfRule>
  </conditionalFormatting>
  <conditionalFormatting sqref="AH24">
    <cfRule type="cellIs" dxfId="4561" priority="4080" stopIfTrue="1" operator="equal">
      <formula>99</formula>
    </cfRule>
  </conditionalFormatting>
  <conditionalFormatting sqref="AG24">
    <cfRule type="cellIs" dxfId="4560" priority="4078" stopIfTrue="1" operator="equal">
      <formula>2</formula>
    </cfRule>
    <cfRule type="cellIs" dxfId="4559" priority="4079" stopIfTrue="1" operator="equal">
      <formula>1</formula>
    </cfRule>
  </conditionalFormatting>
  <conditionalFormatting sqref="AG25:AH25">
    <cfRule type="cellIs" dxfId="4558" priority="4077" stopIfTrue="1" operator="equal">
      <formula>99</formula>
    </cfRule>
  </conditionalFormatting>
  <conditionalFormatting sqref="M25:N25">
    <cfRule type="cellIs" dxfId="4557" priority="4076" stopIfTrue="1" operator="equal">
      <formula>99</formula>
    </cfRule>
  </conditionalFormatting>
  <conditionalFormatting sqref="N25">
    <cfRule type="cellIs" dxfId="4556" priority="4075" stopIfTrue="1" operator="equal">
      <formula>26</formula>
    </cfRule>
  </conditionalFormatting>
  <conditionalFormatting sqref="N25">
    <cfRule type="cellIs" dxfId="4555" priority="4074" stopIfTrue="1" operator="equal">
      <formula>99</formula>
    </cfRule>
  </conditionalFormatting>
  <conditionalFormatting sqref="M25">
    <cfRule type="cellIs" dxfId="4554" priority="4072" stopIfTrue="1" operator="equal">
      <formula>2</formula>
    </cfRule>
    <cfRule type="cellIs" dxfId="4553" priority="4073" stopIfTrue="1" operator="equal">
      <formula>1</formula>
    </cfRule>
  </conditionalFormatting>
  <conditionalFormatting sqref="O25:P25">
    <cfRule type="cellIs" dxfId="4552" priority="4071" stopIfTrue="1" operator="equal">
      <formula>99</formula>
    </cfRule>
  </conditionalFormatting>
  <conditionalFormatting sqref="P25">
    <cfRule type="cellIs" dxfId="4551" priority="4070" stopIfTrue="1" operator="equal">
      <formula>26</formula>
    </cfRule>
  </conditionalFormatting>
  <conditionalFormatting sqref="P25">
    <cfRule type="cellIs" dxfId="4550" priority="4069" stopIfTrue="1" operator="equal">
      <formula>99</formula>
    </cfRule>
  </conditionalFormatting>
  <conditionalFormatting sqref="O25">
    <cfRule type="cellIs" dxfId="4549" priority="4067" stopIfTrue="1" operator="equal">
      <formula>2</formula>
    </cfRule>
    <cfRule type="cellIs" dxfId="4548" priority="4068" stopIfTrue="1" operator="equal">
      <formula>1</formula>
    </cfRule>
  </conditionalFormatting>
  <conditionalFormatting sqref="Q25:R25">
    <cfRule type="cellIs" dxfId="4547" priority="4066" stopIfTrue="1" operator="equal">
      <formula>99</formula>
    </cfRule>
  </conditionalFormatting>
  <conditionalFormatting sqref="R25">
    <cfRule type="cellIs" dxfId="4546" priority="4065" stopIfTrue="1" operator="equal">
      <formula>26</formula>
    </cfRule>
  </conditionalFormatting>
  <conditionalFormatting sqref="R25">
    <cfRule type="cellIs" dxfId="4545" priority="4064" stopIfTrue="1" operator="equal">
      <formula>99</formula>
    </cfRule>
  </conditionalFormatting>
  <conditionalFormatting sqref="Q25">
    <cfRule type="cellIs" dxfId="4544" priority="4062" stopIfTrue="1" operator="equal">
      <formula>2</formula>
    </cfRule>
    <cfRule type="cellIs" dxfId="4543" priority="4063" stopIfTrue="1" operator="equal">
      <formula>1</formula>
    </cfRule>
  </conditionalFormatting>
  <conditionalFormatting sqref="S25:T25">
    <cfRule type="cellIs" dxfId="4542" priority="4061" stopIfTrue="1" operator="equal">
      <formula>99</formula>
    </cfRule>
  </conditionalFormatting>
  <conditionalFormatting sqref="T25">
    <cfRule type="cellIs" dxfId="4541" priority="4060" stopIfTrue="1" operator="equal">
      <formula>26</formula>
    </cfRule>
  </conditionalFormatting>
  <conditionalFormatting sqref="T25">
    <cfRule type="cellIs" dxfId="4540" priority="4059" stopIfTrue="1" operator="equal">
      <formula>99</formula>
    </cfRule>
  </conditionalFormatting>
  <conditionalFormatting sqref="S25">
    <cfRule type="cellIs" dxfId="4539" priority="4057" stopIfTrue="1" operator="equal">
      <formula>2</formula>
    </cfRule>
    <cfRule type="cellIs" dxfId="4538" priority="4058" stopIfTrue="1" operator="equal">
      <formula>1</formula>
    </cfRule>
  </conditionalFormatting>
  <conditionalFormatting sqref="U25:V25">
    <cfRule type="cellIs" dxfId="4537" priority="4056" stopIfTrue="1" operator="equal">
      <formula>99</formula>
    </cfRule>
  </conditionalFormatting>
  <conditionalFormatting sqref="V25">
    <cfRule type="cellIs" dxfId="4536" priority="4055" stopIfTrue="1" operator="equal">
      <formula>26</formula>
    </cfRule>
  </conditionalFormatting>
  <conditionalFormatting sqref="V25">
    <cfRule type="cellIs" dxfId="4535" priority="4054" stopIfTrue="1" operator="equal">
      <formula>99</formula>
    </cfRule>
  </conditionalFormatting>
  <conditionalFormatting sqref="U25">
    <cfRule type="cellIs" dxfId="4534" priority="4052" stopIfTrue="1" operator="equal">
      <formula>2</formula>
    </cfRule>
    <cfRule type="cellIs" dxfId="4533" priority="4053" stopIfTrue="1" operator="equal">
      <formula>1</formula>
    </cfRule>
  </conditionalFormatting>
  <conditionalFormatting sqref="W25:X25">
    <cfRule type="cellIs" dxfId="4532" priority="4051" stopIfTrue="1" operator="equal">
      <formula>99</formula>
    </cfRule>
  </conditionalFormatting>
  <conditionalFormatting sqref="X25">
    <cfRule type="cellIs" dxfId="4531" priority="4050" stopIfTrue="1" operator="equal">
      <formula>26</formula>
    </cfRule>
  </conditionalFormatting>
  <conditionalFormatting sqref="X25">
    <cfRule type="cellIs" dxfId="4530" priority="4049" stopIfTrue="1" operator="equal">
      <formula>99</formula>
    </cfRule>
  </conditionalFormatting>
  <conditionalFormatting sqref="W25">
    <cfRule type="cellIs" dxfId="4529" priority="4047" stopIfTrue="1" operator="equal">
      <formula>2</formula>
    </cfRule>
    <cfRule type="cellIs" dxfId="4528" priority="4048" stopIfTrue="1" operator="equal">
      <formula>1</formula>
    </cfRule>
  </conditionalFormatting>
  <conditionalFormatting sqref="Y25:Z25">
    <cfRule type="cellIs" dxfId="4527" priority="4046" stopIfTrue="1" operator="equal">
      <formula>99</formula>
    </cfRule>
  </conditionalFormatting>
  <conditionalFormatting sqref="Z25">
    <cfRule type="cellIs" dxfId="4526" priority="4045" stopIfTrue="1" operator="equal">
      <formula>26</formula>
    </cfRule>
  </conditionalFormatting>
  <conditionalFormatting sqref="Z25">
    <cfRule type="cellIs" dxfId="4525" priority="4044" stopIfTrue="1" operator="equal">
      <formula>99</formula>
    </cfRule>
  </conditionalFormatting>
  <conditionalFormatting sqref="Y25">
    <cfRule type="cellIs" dxfId="4524" priority="4042" stopIfTrue="1" operator="equal">
      <formula>2</formula>
    </cfRule>
    <cfRule type="cellIs" dxfId="4523" priority="4043" stopIfTrue="1" operator="equal">
      <formula>1</formula>
    </cfRule>
  </conditionalFormatting>
  <conditionalFormatting sqref="AA25:AB25">
    <cfRule type="cellIs" dxfId="4522" priority="4041" stopIfTrue="1" operator="equal">
      <formula>99</formula>
    </cfRule>
  </conditionalFormatting>
  <conditionalFormatting sqref="AB25">
    <cfRule type="cellIs" dxfId="4521" priority="4040" stopIfTrue="1" operator="equal">
      <formula>26</formula>
    </cfRule>
  </conditionalFormatting>
  <conditionalFormatting sqref="AB25">
    <cfRule type="cellIs" dxfId="4520" priority="4039" stopIfTrue="1" operator="equal">
      <formula>99</formula>
    </cfRule>
  </conditionalFormatting>
  <conditionalFormatting sqref="AA25">
    <cfRule type="cellIs" dxfId="4519" priority="4037" stopIfTrue="1" operator="equal">
      <formula>2</formula>
    </cfRule>
    <cfRule type="cellIs" dxfId="4518" priority="4038" stopIfTrue="1" operator="equal">
      <formula>1</formula>
    </cfRule>
  </conditionalFormatting>
  <conditionalFormatting sqref="AC25:AD25">
    <cfRule type="cellIs" dxfId="4517" priority="4036" stopIfTrue="1" operator="equal">
      <formula>99</formula>
    </cfRule>
  </conditionalFormatting>
  <conditionalFormatting sqref="AD25">
    <cfRule type="cellIs" dxfId="4516" priority="4035" stopIfTrue="1" operator="equal">
      <formula>26</formula>
    </cfRule>
  </conditionalFormatting>
  <conditionalFormatting sqref="AD25">
    <cfRule type="cellIs" dxfId="4515" priority="4034" stopIfTrue="1" operator="equal">
      <formula>99</formula>
    </cfRule>
  </conditionalFormatting>
  <conditionalFormatting sqref="AC25">
    <cfRule type="cellIs" dxfId="4514" priority="4032" stopIfTrue="1" operator="equal">
      <formula>2</formula>
    </cfRule>
    <cfRule type="cellIs" dxfId="4513" priority="4033" stopIfTrue="1" operator="equal">
      <formula>1</formula>
    </cfRule>
  </conditionalFormatting>
  <conditionalFormatting sqref="AE25:AF25">
    <cfRule type="cellIs" dxfId="4512" priority="4031" stopIfTrue="1" operator="equal">
      <formula>99</formula>
    </cfRule>
  </conditionalFormatting>
  <conditionalFormatting sqref="AF25">
    <cfRule type="cellIs" dxfId="4511" priority="4030" stopIfTrue="1" operator="equal">
      <formula>26</formula>
    </cfRule>
  </conditionalFormatting>
  <conditionalFormatting sqref="AF25">
    <cfRule type="cellIs" dxfId="4510" priority="4029" stopIfTrue="1" operator="equal">
      <formula>99</formula>
    </cfRule>
  </conditionalFormatting>
  <conditionalFormatting sqref="AE25">
    <cfRule type="cellIs" dxfId="4509" priority="4027" stopIfTrue="1" operator="equal">
      <formula>2</formula>
    </cfRule>
    <cfRule type="cellIs" dxfId="4508" priority="4028" stopIfTrue="1" operator="equal">
      <formula>1</formula>
    </cfRule>
  </conditionalFormatting>
  <conditionalFormatting sqref="AH25">
    <cfRule type="cellIs" dxfId="4507" priority="4026" stopIfTrue="1" operator="equal">
      <formula>26</formula>
    </cfRule>
  </conditionalFormatting>
  <conditionalFormatting sqref="AH25">
    <cfRule type="cellIs" dxfId="4506" priority="4025" stopIfTrue="1" operator="equal">
      <formula>99</formula>
    </cfRule>
  </conditionalFormatting>
  <conditionalFormatting sqref="AG25">
    <cfRule type="cellIs" dxfId="4505" priority="4023" stopIfTrue="1" operator="equal">
      <formula>2</formula>
    </cfRule>
    <cfRule type="cellIs" dxfId="4504" priority="4024" stopIfTrue="1" operator="equal">
      <formula>1</formula>
    </cfRule>
  </conditionalFormatting>
  <conditionalFormatting sqref="AG26:AH26">
    <cfRule type="cellIs" dxfId="4503" priority="4022" stopIfTrue="1" operator="equal">
      <formula>99</formula>
    </cfRule>
  </conditionalFormatting>
  <conditionalFormatting sqref="M26:N26">
    <cfRule type="cellIs" dxfId="4502" priority="4021" stopIfTrue="1" operator="equal">
      <formula>99</formula>
    </cfRule>
  </conditionalFormatting>
  <conditionalFormatting sqref="N26">
    <cfRule type="cellIs" dxfId="4501" priority="4020" stopIfTrue="1" operator="equal">
      <formula>26</formula>
    </cfRule>
  </conditionalFormatting>
  <conditionalFormatting sqref="N26">
    <cfRule type="cellIs" dxfId="4500" priority="4019" stopIfTrue="1" operator="equal">
      <formula>99</formula>
    </cfRule>
  </conditionalFormatting>
  <conditionalFormatting sqref="M26">
    <cfRule type="cellIs" dxfId="4499" priority="4017" stopIfTrue="1" operator="equal">
      <formula>2</formula>
    </cfRule>
    <cfRule type="cellIs" dxfId="4498" priority="4018" stopIfTrue="1" operator="equal">
      <formula>1</formula>
    </cfRule>
  </conditionalFormatting>
  <conditionalFormatting sqref="O26:P26">
    <cfRule type="cellIs" dxfId="4497" priority="4016" stopIfTrue="1" operator="equal">
      <formula>99</formula>
    </cfRule>
  </conditionalFormatting>
  <conditionalFormatting sqref="P26">
    <cfRule type="cellIs" dxfId="4496" priority="4015" stopIfTrue="1" operator="equal">
      <formula>26</formula>
    </cfRule>
  </conditionalFormatting>
  <conditionalFormatting sqref="P26">
    <cfRule type="cellIs" dxfId="4495" priority="4014" stopIfTrue="1" operator="equal">
      <formula>99</formula>
    </cfRule>
  </conditionalFormatting>
  <conditionalFormatting sqref="O26">
    <cfRule type="cellIs" dxfId="4494" priority="4012" stopIfTrue="1" operator="equal">
      <formula>2</formula>
    </cfRule>
    <cfRule type="cellIs" dxfId="4493" priority="4013" stopIfTrue="1" operator="equal">
      <formula>1</formula>
    </cfRule>
  </conditionalFormatting>
  <conditionalFormatting sqref="Q26:R26">
    <cfRule type="cellIs" dxfId="4492" priority="4011" stopIfTrue="1" operator="equal">
      <formula>99</formula>
    </cfRule>
  </conditionalFormatting>
  <conditionalFormatting sqref="R26">
    <cfRule type="cellIs" dxfId="4491" priority="4010" stopIfTrue="1" operator="equal">
      <formula>26</formula>
    </cfRule>
  </conditionalFormatting>
  <conditionalFormatting sqref="R26">
    <cfRule type="cellIs" dxfId="4490" priority="4009" stopIfTrue="1" operator="equal">
      <formula>99</formula>
    </cfRule>
  </conditionalFormatting>
  <conditionalFormatting sqref="Q26">
    <cfRule type="cellIs" dxfId="4489" priority="4007" stopIfTrue="1" operator="equal">
      <formula>2</formula>
    </cfRule>
    <cfRule type="cellIs" dxfId="4488" priority="4008" stopIfTrue="1" operator="equal">
      <formula>1</formula>
    </cfRule>
  </conditionalFormatting>
  <conditionalFormatting sqref="S26:T26">
    <cfRule type="cellIs" dxfId="4487" priority="4006" stopIfTrue="1" operator="equal">
      <formula>99</formula>
    </cfRule>
  </conditionalFormatting>
  <conditionalFormatting sqref="T26">
    <cfRule type="cellIs" dxfId="4486" priority="4005" stopIfTrue="1" operator="equal">
      <formula>26</formula>
    </cfRule>
  </conditionalFormatting>
  <conditionalFormatting sqref="T26">
    <cfRule type="cellIs" dxfId="4485" priority="4004" stopIfTrue="1" operator="equal">
      <formula>99</formula>
    </cfRule>
  </conditionalFormatting>
  <conditionalFormatting sqref="S26">
    <cfRule type="cellIs" dxfId="4484" priority="4002" stopIfTrue="1" operator="equal">
      <formula>2</formula>
    </cfRule>
    <cfRule type="cellIs" dxfId="4483" priority="4003" stopIfTrue="1" operator="equal">
      <formula>1</formula>
    </cfRule>
  </conditionalFormatting>
  <conditionalFormatting sqref="U26:V26">
    <cfRule type="cellIs" dxfId="4482" priority="4001" stopIfTrue="1" operator="equal">
      <formula>99</formula>
    </cfRule>
  </conditionalFormatting>
  <conditionalFormatting sqref="V26">
    <cfRule type="cellIs" dxfId="4481" priority="4000" stopIfTrue="1" operator="equal">
      <formula>26</formula>
    </cfRule>
  </conditionalFormatting>
  <conditionalFormatting sqref="V26">
    <cfRule type="cellIs" dxfId="4480" priority="3999" stopIfTrue="1" operator="equal">
      <formula>99</formula>
    </cfRule>
  </conditionalFormatting>
  <conditionalFormatting sqref="U26">
    <cfRule type="cellIs" dxfId="4479" priority="3997" stopIfTrue="1" operator="equal">
      <formula>2</formula>
    </cfRule>
    <cfRule type="cellIs" dxfId="4478" priority="3998" stopIfTrue="1" operator="equal">
      <formula>1</formula>
    </cfRule>
  </conditionalFormatting>
  <conditionalFormatting sqref="W26:X26">
    <cfRule type="cellIs" dxfId="4477" priority="3996" stopIfTrue="1" operator="equal">
      <formula>99</formula>
    </cfRule>
  </conditionalFormatting>
  <conditionalFormatting sqref="X26">
    <cfRule type="cellIs" dxfId="4476" priority="3995" stopIfTrue="1" operator="equal">
      <formula>26</formula>
    </cfRule>
  </conditionalFormatting>
  <conditionalFormatting sqref="X26">
    <cfRule type="cellIs" dxfId="4475" priority="3994" stopIfTrue="1" operator="equal">
      <formula>99</formula>
    </cfRule>
  </conditionalFormatting>
  <conditionalFormatting sqref="W26">
    <cfRule type="cellIs" dxfId="4474" priority="3992" stopIfTrue="1" operator="equal">
      <formula>2</formula>
    </cfRule>
    <cfRule type="cellIs" dxfId="4473" priority="3993" stopIfTrue="1" operator="equal">
      <formula>1</formula>
    </cfRule>
  </conditionalFormatting>
  <conditionalFormatting sqref="Y26:Z26">
    <cfRule type="cellIs" dxfId="4472" priority="3991" stopIfTrue="1" operator="equal">
      <formula>99</formula>
    </cfRule>
  </conditionalFormatting>
  <conditionalFormatting sqref="Z26">
    <cfRule type="cellIs" dxfId="4471" priority="3990" stopIfTrue="1" operator="equal">
      <formula>26</formula>
    </cfRule>
  </conditionalFormatting>
  <conditionalFormatting sqref="Z26">
    <cfRule type="cellIs" dxfId="4470" priority="3989" stopIfTrue="1" operator="equal">
      <formula>99</formula>
    </cfRule>
  </conditionalFormatting>
  <conditionalFormatting sqref="Y26">
    <cfRule type="cellIs" dxfId="4469" priority="3987" stopIfTrue="1" operator="equal">
      <formula>2</formula>
    </cfRule>
    <cfRule type="cellIs" dxfId="4468" priority="3988" stopIfTrue="1" operator="equal">
      <formula>1</formula>
    </cfRule>
  </conditionalFormatting>
  <conditionalFormatting sqref="AA26:AB26">
    <cfRule type="cellIs" dxfId="4467" priority="3986" stopIfTrue="1" operator="equal">
      <formula>99</formula>
    </cfRule>
  </conditionalFormatting>
  <conditionalFormatting sqref="AB26">
    <cfRule type="cellIs" dxfId="4466" priority="3985" stopIfTrue="1" operator="equal">
      <formula>26</formula>
    </cfRule>
  </conditionalFormatting>
  <conditionalFormatting sqref="AB26">
    <cfRule type="cellIs" dxfId="4465" priority="3984" stopIfTrue="1" operator="equal">
      <formula>99</formula>
    </cfRule>
  </conditionalFormatting>
  <conditionalFormatting sqref="AA26">
    <cfRule type="cellIs" dxfId="4464" priority="3982" stopIfTrue="1" operator="equal">
      <formula>2</formula>
    </cfRule>
    <cfRule type="cellIs" dxfId="4463" priority="3983" stopIfTrue="1" operator="equal">
      <formula>1</formula>
    </cfRule>
  </conditionalFormatting>
  <conditionalFormatting sqref="AC26:AD26">
    <cfRule type="cellIs" dxfId="4462" priority="3981" stopIfTrue="1" operator="equal">
      <formula>99</formula>
    </cfRule>
  </conditionalFormatting>
  <conditionalFormatting sqref="AD26">
    <cfRule type="cellIs" dxfId="4461" priority="3980" stopIfTrue="1" operator="equal">
      <formula>26</formula>
    </cfRule>
  </conditionalFormatting>
  <conditionalFormatting sqref="AD26">
    <cfRule type="cellIs" dxfId="4460" priority="3979" stopIfTrue="1" operator="equal">
      <formula>99</formula>
    </cfRule>
  </conditionalFormatting>
  <conditionalFormatting sqref="AC26">
    <cfRule type="cellIs" dxfId="4459" priority="3977" stopIfTrue="1" operator="equal">
      <formula>2</formula>
    </cfRule>
    <cfRule type="cellIs" dxfId="4458" priority="3978" stopIfTrue="1" operator="equal">
      <formula>1</formula>
    </cfRule>
  </conditionalFormatting>
  <conditionalFormatting sqref="AE26:AF26">
    <cfRule type="cellIs" dxfId="4457" priority="3976" stopIfTrue="1" operator="equal">
      <formula>99</formula>
    </cfRule>
  </conditionalFormatting>
  <conditionalFormatting sqref="AF26">
    <cfRule type="cellIs" dxfId="4456" priority="3975" stopIfTrue="1" operator="equal">
      <formula>26</formula>
    </cfRule>
  </conditionalFormatting>
  <conditionalFormatting sqref="AF26">
    <cfRule type="cellIs" dxfId="4455" priority="3974" stopIfTrue="1" operator="equal">
      <formula>99</formula>
    </cfRule>
  </conditionalFormatting>
  <conditionalFormatting sqref="AE26">
    <cfRule type="cellIs" dxfId="4454" priority="3972" stopIfTrue="1" operator="equal">
      <formula>2</formula>
    </cfRule>
    <cfRule type="cellIs" dxfId="4453" priority="3973" stopIfTrue="1" operator="equal">
      <formula>1</formula>
    </cfRule>
  </conditionalFormatting>
  <conditionalFormatting sqref="AH26">
    <cfRule type="cellIs" dxfId="4452" priority="3971" stopIfTrue="1" operator="equal">
      <formula>26</formula>
    </cfRule>
  </conditionalFormatting>
  <conditionalFormatting sqref="AH26">
    <cfRule type="cellIs" dxfId="4451" priority="3970" stopIfTrue="1" operator="equal">
      <formula>99</formula>
    </cfRule>
  </conditionalFormatting>
  <conditionalFormatting sqref="AG26">
    <cfRule type="cellIs" dxfId="4450" priority="3968" stopIfTrue="1" operator="equal">
      <formula>2</formula>
    </cfRule>
    <cfRule type="cellIs" dxfId="4449" priority="3969" stopIfTrue="1" operator="equal">
      <formula>1</formula>
    </cfRule>
  </conditionalFormatting>
  <conditionalFormatting sqref="AG27:AH27">
    <cfRule type="cellIs" dxfId="4448" priority="3967" stopIfTrue="1" operator="equal">
      <formula>99</formula>
    </cfRule>
  </conditionalFormatting>
  <conditionalFormatting sqref="M27:N27">
    <cfRule type="cellIs" dxfId="4447" priority="3966" stopIfTrue="1" operator="equal">
      <formula>99</formula>
    </cfRule>
  </conditionalFormatting>
  <conditionalFormatting sqref="N27">
    <cfRule type="cellIs" dxfId="4446" priority="3965" stopIfTrue="1" operator="equal">
      <formula>26</formula>
    </cfRule>
  </conditionalFormatting>
  <conditionalFormatting sqref="N27">
    <cfRule type="cellIs" dxfId="4445" priority="3964" stopIfTrue="1" operator="equal">
      <formula>99</formula>
    </cfRule>
  </conditionalFormatting>
  <conditionalFormatting sqref="M27">
    <cfRule type="cellIs" dxfId="4444" priority="3962" stopIfTrue="1" operator="equal">
      <formula>2</formula>
    </cfRule>
    <cfRule type="cellIs" dxfId="4443" priority="3963" stopIfTrue="1" operator="equal">
      <formula>1</formula>
    </cfRule>
  </conditionalFormatting>
  <conditionalFormatting sqref="O27:P27">
    <cfRule type="cellIs" dxfId="4442" priority="3961" stopIfTrue="1" operator="equal">
      <formula>99</formula>
    </cfRule>
  </conditionalFormatting>
  <conditionalFormatting sqref="P27">
    <cfRule type="cellIs" dxfId="4441" priority="3960" stopIfTrue="1" operator="equal">
      <formula>26</formula>
    </cfRule>
  </conditionalFormatting>
  <conditionalFormatting sqref="P27">
    <cfRule type="cellIs" dxfId="4440" priority="3959" stopIfTrue="1" operator="equal">
      <formula>99</formula>
    </cfRule>
  </conditionalFormatting>
  <conditionalFormatting sqref="O27">
    <cfRule type="cellIs" dxfId="4439" priority="3957" stopIfTrue="1" operator="equal">
      <formula>2</formula>
    </cfRule>
    <cfRule type="cellIs" dxfId="4438" priority="3958" stopIfTrue="1" operator="equal">
      <formula>1</formula>
    </cfRule>
  </conditionalFormatting>
  <conditionalFormatting sqref="Q27:R27">
    <cfRule type="cellIs" dxfId="4437" priority="3956" stopIfTrue="1" operator="equal">
      <formula>99</formula>
    </cfRule>
  </conditionalFormatting>
  <conditionalFormatting sqref="R27">
    <cfRule type="cellIs" dxfId="4436" priority="3955" stopIfTrue="1" operator="equal">
      <formula>26</formula>
    </cfRule>
  </conditionalFormatting>
  <conditionalFormatting sqref="R27">
    <cfRule type="cellIs" dxfId="4435" priority="3954" stopIfTrue="1" operator="equal">
      <formula>99</formula>
    </cfRule>
  </conditionalFormatting>
  <conditionalFormatting sqref="Q27">
    <cfRule type="cellIs" dxfId="4434" priority="3952" stopIfTrue="1" operator="equal">
      <formula>2</formula>
    </cfRule>
    <cfRule type="cellIs" dxfId="4433" priority="3953" stopIfTrue="1" operator="equal">
      <formula>1</formula>
    </cfRule>
  </conditionalFormatting>
  <conditionalFormatting sqref="S27:T27">
    <cfRule type="cellIs" dxfId="4432" priority="3951" stopIfTrue="1" operator="equal">
      <formula>99</formula>
    </cfRule>
  </conditionalFormatting>
  <conditionalFormatting sqref="T27">
    <cfRule type="cellIs" dxfId="4431" priority="3950" stopIfTrue="1" operator="equal">
      <formula>26</formula>
    </cfRule>
  </conditionalFormatting>
  <conditionalFormatting sqref="T27">
    <cfRule type="cellIs" dxfId="4430" priority="3949" stopIfTrue="1" operator="equal">
      <formula>99</formula>
    </cfRule>
  </conditionalFormatting>
  <conditionalFormatting sqref="S27">
    <cfRule type="cellIs" dxfId="4429" priority="3947" stopIfTrue="1" operator="equal">
      <formula>2</formula>
    </cfRule>
    <cfRule type="cellIs" dxfId="4428" priority="3948" stopIfTrue="1" operator="equal">
      <formula>1</formula>
    </cfRule>
  </conditionalFormatting>
  <conditionalFormatting sqref="U27:V27">
    <cfRule type="cellIs" dxfId="4427" priority="3946" stopIfTrue="1" operator="equal">
      <formula>99</formula>
    </cfRule>
  </conditionalFormatting>
  <conditionalFormatting sqref="V27">
    <cfRule type="cellIs" dxfId="4426" priority="3945" stopIfTrue="1" operator="equal">
      <formula>26</formula>
    </cfRule>
  </conditionalFormatting>
  <conditionalFormatting sqref="V27">
    <cfRule type="cellIs" dxfId="4425" priority="3944" stopIfTrue="1" operator="equal">
      <formula>99</formula>
    </cfRule>
  </conditionalFormatting>
  <conditionalFormatting sqref="U27">
    <cfRule type="cellIs" dxfId="4424" priority="3942" stopIfTrue="1" operator="equal">
      <formula>2</formula>
    </cfRule>
    <cfRule type="cellIs" dxfId="4423" priority="3943" stopIfTrue="1" operator="equal">
      <formula>1</formula>
    </cfRule>
  </conditionalFormatting>
  <conditionalFormatting sqref="W27:X27">
    <cfRule type="cellIs" dxfId="4422" priority="3941" stopIfTrue="1" operator="equal">
      <formula>99</formula>
    </cfRule>
  </conditionalFormatting>
  <conditionalFormatting sqref="X27">
    <cfRule type="cellIs" dxfId="4421" priority="3940" stopIfTrue="1" operator="equal">
      <formula>26</formula>
    </cfRule>
  </conditionalFormatting>
  <conditionalFormatting sqref="X27">
    <cfRule type="cellIs" dxfId="4420" priority="3939" stopIfTrue="1" operator="equal">
      <formula>99</formula>
    </cfRule>
  </conditionalFormatting>
  <conditionalFormatting sqref="W27">
    <cfRule type="cellIs" dxfId="4419" priority="3937" stopIfTrue="1" operator="equal">
      <formula>2</formula>
    </cfRule>
    <cfRule type="cellIs" dxfId="4418" priority="3938" stopIfTrue="1" operator="equal">
      <formula>1</formula>
    </cfRule>
  </conditionalFormatting>
  <conditionalFormatting sqref="Y27:Z27">
    <cfRule type="cellIs" dxfId="4417" priority="3936" stopIfTrue="1" operator="equal">
      <formula>99</formula>
    </cfRule>
  </conditionalFormatting>
  <conditionalFormatting sqref="Z27">
    <cfRule type="cellIs" dxfId="4416" priority="3935" stopIfTrue="1" operator="equal">
      <formula>26</formula>
    </cfRule>
  </conditionalFormatting>
  <conditionalFormatting sqref="Z27">
    <cfRule type="cellIs" dxfId="4415" priority="3934" stopIfTrue="1" operator="equal">
      <formula>99</formula>
    </cfRule>
  </conditionalFormatting>
  <conditionalFormatting sqref="Y27">
    <cfRule type="cellIs" dxfId="4414" priority="3932" stopIfTrue="1" operator="equal">
      <formula>2</formula>
    </cfRule>
    <cfRule type="cellIs" dxfId="4413" priority="3933" stopIfTrue="1" operator="equal">
      <formula>1</formula>
    </cfRule>
  </conditionalFormatting>
  <conditionalFormatting sqref="AA27:AB27">
    <cfRule type="cellIs" dxfId="4412" priority="3931" stopIfTrue="1" operator="equal">
      <formula>99</formula>
    </cfRule>
  </conditionalFormatting>
  <conditionalFormatting sqref="AB27">
    <cfRule type="cellIs" dxfId="4411" priority="3930" stopIfTrue="1" operator="equal">
      <formula>26</formula>
    </cfRule>
  </conditionalFormatting>
  <conditionalFormatting sqref="AB27">
    <cfRule type="cellIs" dxfId="4410" priority="3929" stopIfTrue="1" operator="equal">
      <formula>99</formula>
    </cfRule>
  </conditionalFormatting>
  <conditionalFormatting sqref="AA27">
    <cfRule type="cellIs" dxfId="4409" priority="3927" stopIfTrue="1" operator="equal">
      <formula>2</formula>
    </cfRule>
    <cfRule type="cellIs" dxfId="4408" priority="3928" stopIfTrue="1" operator="equal">
      <formula>1</formula>
    </cfRule>
  </conditionalFormatting>
  <conditionalFormatting sqref="AC27:AD27">
    <cfRule type="cellIs" dxfId="4407" priority="3926" stopIfTrue="1" operator="equal">
      <formula>99</formula>
    </cfRule>
  </conditionalFormatting>
  <conditionalFormatting sqref="AD27">
    <cfRule type="cellIs" dxfId="4406" priority="3925" stopIfTrue="1" operator="equal">
      <formula>26</formula>
    </cfRule>
  </conditionalFormatting>
  <conditionalFormatting sqref="AD27">
    <cfRule type="cellIs" dxfId="4405" priority="3924" stopIfTrue="1" operator="equal">
      <formula>99</formula>
    </cfRule>
  </conditionalFormatting>
  <conditionalFormatting sqref="AC27">
    <cfRule type="cellIs" dxfId="4404" priority="3922" stopIfTrue="1" operator="equal">
      <formula>2</formula>
    </cfRule>
    <cfRule type="cellIs" dxfId="4403" priority="3923" stopIfTrue="1" operator="equal">
      <formula>1</formula>
    </cfRule>
  </conditionalFormatting>
  <conditionalFormatting sqref="AE27:AF27">
    <cfRule type="cellIs" dxfId="4402" priority="3921" stopIfTrue="1" operator="equal">
      <formula>99</formula>
    </cfRule>
  </conditionalFormatting>
  <conditionalFormatting sqref="AF27">
    <cfRule type="cellIs" dxfId="4401" priority="3920" stopIfTrue="1" operator="equal">
      <formula>26</formula>
    </cfRule>
  </conditionalFormatting>
  <conditionalFormatting sqref="AF27">
    <cfRule type="cellIs" dxfId="4400" priority="3919" stopIfTrue="1" operator="equal">
      <formula>99</formula>
    </cfRule>
  </conditionalFormatting>
  <conditionalFormatting sqref="AE27">
    <cfRule type="cellIs" dxfId="4399" priority="3917" stopIfTrue="1" operator="equal">
      <formula>2</formula>
    </cfRule>
    <cfRule type="cellIs" dxfId="4398" priority="3918" stopIfTrue="1" operator="equal">
      <formula>1</formula>
    </cfRule>
  </conditionalFormatting>
  <conditionalFormatting sqref="AH27">
    <cfRule type="cellIs" dxfId="4397" priority="3916" stopIfTrue="1" operator="equal">
      <formula>26</formula>
    </cfRule>
  </conditionalFormatting>
  <conditionalFormatting sqref="AH27">
    <cfRule type="cellIs" dxfId="4396" priority="3915" stopIfTrue="1" operator="equal">
      <formula>99</formula>
    </cfRule>
  </conditionalFormatting>
  <conditionalFormatting sqref="AG27">
    <cfRule type="cellIs" dxfId="4395" priority="3913" stopIfTrue="1" operator="equal">
      <formula>2</formula>
    </cfRule>
    <cfRule type="cellIs" dxfId="4394" priority="3914" stopIfTrue="1" operator="equal">
      <formula>1</formula>
    </cfRule>
  </conditionalFormatting>
  <conditionalFormatting sqref="AG28:AH28">
    <cfRule type="cellIs" dxfId="4393" priority="3912" stopIfTrue="1" operator="equal">
      <formula>99</formula>
    </cfRule>
  </conditionalFormatting>
  <conditionalFormatting sqref="M28:N28">
    <cfRule type="cellIs" dxfId="4392" priority="3911" stopIfTrue="1" operator="equal">
      <formula>99</formula>
    </cfRule>
  </conditionalFormatting>
  <conditionalFormatting sqref="N28">
    <cfRule type="cellIs" dxfId="4391" priority="3910" stopIfTrue="1" operator="equal">
      <formula>26</formula>
    </cfRule>
  </conditionalFormatting>
  <conditionalFormatting sqref="N28">
    <cfRule type="cellIs" dxfId="4390" priority="3909" stopIfTrue="1" operator="equal">
      <formula>99</formula>
    </cfRule>
  </conditionalFormatting>
  <conditionalFormatting sqref="M28">
    <cfRule type="cellIs" dxfId="4389" priority="3907" stopIfTrue="1" operator="equal">
      <formula>2</formula>
    </cfRule>
    <cfRule type="cellIs" dxfId="4388" priority="3908" stopIfTrue="1" operator="equal">
      <formula>1</formula>
    </cfRule>
  </conditionalFormatting>
  <conditionalFormatting sqref="O28:P28">
    <cfRule type="cellIs" dxfId="4387" priority="3906" stopIfTrue="1" operator="equal">
      <formula>99</formula>
    </cfRule>
  </conditionalFormatting>
  <conditionalFormatting sqref="P28">
    <cfRule type="cellIs" dxfId="4386" priority="3905" stopIfTrue="1" operator="equal">
      <formula>26</formula>
    </cfRule>
  </conditionalFormatting>
  <conditionalFormatting sqref="P28">
    <cfRule type="cellIs" dxfId="4385" priority="3904" stopIfTrue="1" operator="equal">
      <formula>99</formula>
    </cfRule>
  </conditionalFormatting>
  <conditionalFormatting sqref="O28">
    <cfRule type="cellIs" dxfId="4384" priority="3902" stopIfTrue="1" operator="equal">
      <formula>2</formula>
    </cfRule>
    <cfRule type="cellIs" dxfId="4383" priority="3903" stopIfTrue="1" operator="equal">
      <formula>1</formula>
    </cfRule>
  </conditionalFormatting>
  <conditionalFormatting sqref="Q28:R28">
    <cfRule type="cellIs" dxfId="4382" priority="3901" stopIfTrue="1" operator="equal">
      <formula>99</formula>
    </cfRule>
  </conditionalFormatting>
  <conditionalFormatting sqref="R28">
    <cfRule type="cellIs" dxfId="4381" priority="3900" stopIfTrue="1" operator="equal">
      <formula>26</formula>
    </cfRule>
  </conditionalFormatting>
  <conditionalFormatting sqref="R28">
    <cfRule type="cellIs" dxfId="4380" priority="3899" stopIfTrue="1" operator="equal">
      <formula>99</formula>
    </cfRule>
  </conditionalFormatting>
  <conditionalFormatting sqref="Q28">
    <cfRule type="cellIs" dxfId="4379" priority="3897" stopIfTrue="1" operator="equal">
      <formula>2</formula>
    </cfRule>
    <cfRule type="cellIs" dxfId="4378" priority="3898" stopIfTrue="1" operator="equal">
      <formula>1</formula>
    </cfRule>
  </conditionalFormatting>
  <conditionalFormatting sqref="S28:T28">
    <cfRule type="cellIs" dxfId="4377" priority="3896" stopIfTrue="1" operator="equal">
      <formula>99</formula>
    </cfRule>
  </conditionalFormatting>
  <conditionalFormatting sqref="T28">
    <cfRule type="cellIs" dxfId="4376" priority="3895" stopIfTrue="1" operator="equal">
      <formula>26</formula>
    </cfRule>
  </conditionalFormatting>
  <conditionalFormatting sqref="T28">
    <cfRule type="cellIs" dxfId="4375" priority="3894" stopIfTrue="1" operator="equal">
      <formula>99</formula>
    </cfRule>
  </conditionalFormatting>
  <conditionalFormatting sqref="S28">
    <cfRule type="cellIs" dxfId="4374" priority="3892" stopIfTrue="1" operator="equal">
      <formula>2</formula>
    </cfRule>
    <cfRule type="cellIs" dxfId="4373" priority="3893" stopIfTrue="1" operator="equal">
      <formula>1</formula>
    </cfRule>
  </conditionalFormatting>
  <conditionalFormatting sqref="U28:V28">
    <cfRule type="cellIs" dxfId="4372" priority="3891" stopIfTrue="1" operator="equal">
      <formula>99</formula>
    </cfRule>
  </conditionalFormatting>
  <conditionalFormatting sqref="V28">
    <cfRule type="cellIs" dxfId="4371" priority="3890" stopIfTrue="1" operator="equal">
      <formula>26</formula>
    </cfRule>
  </conditionalFormatting>
  <conditionalFormatting sqref="V28">
    <cfRule type="cellIs" dxfId="4370" priority="3889" stopIfTrue="1" operator="equal">
      <formula>99</formula>
    </cfRule>
  </conditionalFormatting>
  <conditionalFormatting sqref="U28">
    <cfRule type="cellIs" dxfId="4369" priority="3887" stopIfTrue="1" operator="equal">
      <formula>2</formula>
    </cfRule>
    <cfRule type="cellIs" dxfId="4368" priority="3888" stopIfTrue="1" operator="equal">
      <formula>1</formula>
    </cfRule>
  </conditionalFormatting>
  <conditionalFormatting sqref="W28:X28">
    <cfRule type="cellIs" dxfId="4367" priority="3886" stopIfTrue="1" operator="equal">
      <formula>99</formula>
    </cfRule>
  </conditionalFormatting>
  <conditionalFormatting sqref="X28">
    <cfRule type="cellIs" dxfId="4366" priority="3885" stopIfTrue="1" operator="equal">
      <formula>26</formula>
    </cfRule>
  </conditionalFormatting>
  <conditionalFormatting sqref="X28">
    <cfRule type="cellIs" dxfId="4365" priority="3884" stopIfTrue="1" operator="equal">
      <formula>99</formula>
    </cfRule>
  </conditionalFormatting>
  <conditionalFormatting sqref="W28">
    <cfRule type="cellIs" dxfId="4364" priority="3882" stopIfTrue="1" operator="equal">
      <formula>2</formula>
    </cfRule>
    <cfRule type="cellIs" dxfId="4363" priority="3883" stopIfTrue="1" operator="equal">
      <formula>1</formula>
    </cfRule>
  </conditionalFormatting>
  <conditionalFormatting sqref="Y28:Z28">
    <cfRule type="cellIs" dxfId="4362" priority="3881" stopIfTrue="1" operator="equal">
      <formula>99</formula>
    </cfRule>
  </conditionalFormatting>
  <conditionalFormatting sqref="Z28">
    <cfRule type="cellIs" dxfId="4361" priority="3880" stopIfTrue="1" operator="equal">
      <formula>26</formula>
    </cfRule>
  </conditionalFormatting>
  <conditionalFormatting sqref="Z28">
    <cfRule type="cellIs" dxfId="4360" priority="3879" stopIfTrue="1" operator="equal">
      <formula>99</formula>
    </cfRule>
  </conditionalFormatting>
  <conditionalFormatting sqref="Y28">
    <cfRule type="cellIs" dxfId="4359" priority="3877" stopIfTrue="1" operator="equal">
      <formula>2</formula>
    </cfRule>
    <cfRule type="cellIs" dxfId="4358" priority="3878" stopIfTrue="1" operator="equal">
      <formula>1</formula>
    </cfRule>
  </conditionalFormatting>
  <conditionalFormatting sqref="AA28:AB28">
    <cfRule type="cellIs" dxfId="4357" priority="3876" stopIfTrue="1" operator="equal">
      <formula>99</formula>
    </cfRule>
  </conditionalFormatting>
  <conditionalFormatting sqref="AB28">
    <cfRule type="cellIs" dxfId="4356" priority="3875" stopIfTrue="1" operator="equal">
      <formula>26</formula>
    </cfRule>
  </conditionalFormatting>
  <conditionalFormatting sqref="AB28">
    <cfRule type="cellIs" dxfId="4355" priority="3874" stopIfTrue="1" operator="equal">
      <formula>99</formula>
    </cfRule>
  </conditionalFormatting>
  <conditionalFormatting sqref="AA28">
    <cfRule type="cellIs" dxfId="4354" priority="3872" stopIfTrue="1" operator="equal">
      <formula>2</formula>
    </cfRule>
    <cfRule type="cellIs" dxfId="4353" priority="3873" stopIfTrue="1" operator="equal">
      <formula>1</formula>
    </cfRule>
  </conditionalFormatting>
  <conditionalFormatting sqref="AC28:AD28">
    <cfRule type="cellIs" dxfId="4352" priority="3871" stopIfTrue="1" operator="equal">
      <formula>99</formula>
    </cfRule>
  </conditionalFormatting>
  <conditionalFormatting sqref="AD28">
    <cfRule type="cellIs" dxfId="4351" priority="3870" stopIfTrue="1" operator="equal">
      <formula>26</formula>
    </cfRule>
  </conditionalFormatting>
  <conditionalFormatting sqref="AD28">
    <cfRule type="cellIs" dxfId="4350" priority="3869" stopIfTrue="1" operator="equal">
      <formula>99</formula>
    </cfRule>
  </conditionalFormatting>
  <conditionalFormatting sqref="AC28">
    <cfRule type="cellIs" dxfId="4349" priority="3867" stopIfTrue="1" operator="equal">
      <formula>2</formula>
    </cfRule>
    <cfRule type="cellIs" dxfId="4348" priority="3868" stopIfTrue="1" operator="equal">
      <formula>1</formula>
    </cfRule>
  </conditionalFormatting>
  <conditionalFormatting sqref="AE28:AF28">
    <cfRule type="cellIs" dxfId="4347" priority="3866" stopIfTrue="1" operator="equal">
      <formula>99</formula>
    </cfRule>
  </conditionalFormatting>
  <conditionalFormatting sqref="AF28">
    <cfRule type="cellIs" dxfId="4346" priority="3865" stopIfTrue="1" operator="equal">
      <formula>26</formula>
    </cfRule>
  </conditionalFormatting>
  <conditionalFormatting sqref="AF28">
    <cfRule type="cellIs" dxfId="4345" priority="3864" stopIfTrue="1" operator="equal">
      <formula>99</formula>
    </cfRule>
  </conditionalFormatting>
  <conditionalFormatting sqref="AE28">
    <cfRule type="cellIs" dxfId="4344" priority="3862" stopIfTrue="1" operator="equal">
      <formula>2</formula>
    </cfRule>
    <cfRule type="cellIs" dxfId="4343" priority="3863" stopIfTrue="1" operator="equal">
      <formula>1</formula>
    </cfRule>
  </conditionalFormatting>
  <conditionalFormatting sqref="AH28">
    <cfRule type="cellIs" dxfId="4342" priority="3861" stopIfTrue="1" operator="equal">
      <formula>26</formula>
    </cfRule>
  </conditionalFormatting>
  <conditionalFormatting sqref="AH28">
    <cfRule type="cellIs" dxfId="4341" priority="3860" stopIfTrue="1" operator="equal">
      <formula>99</formula>
    </cfRule>
  </conditionalFormatting>
  <conditionalFormatting sqref="AG28">
    <cfRule type="cellIs" dxfId="4340" priority="3858" stopIfTrue="1" operator="equal">
      <formula>2</formula>
    </cfRule>
    <cfRule type="cellIs" dxfId="4339" priority="3859" stopIfTrue="1" operator="equal">
      <formula>1</formula>
    </cfRule>
  </conditionalFormatting>
  <conditionalFormatting sqref="AG29:AH29">
    <cfRule type="cellIs" dxfId="4338" priority="3857" stopIfTrue="1" operator="equal">
      <formula>99</formula>
    </cfRule>
  </conditionalFormatting>
  <conditionalFormatting sqref="M29:N29">
    <cfRule type="cellIs" dxfId="4337" priority="3856" stopIfTrue="1" operator="equal">
      <formula>99</formula>
    </cfRule>
  </conditionalFormatting>
  <conditionalFormatting sqref="N29">
    <cfRule type="cellIs" dxfId="4336" priority="3855" stopIfTrue="1" operator="equal">
      <formula>26</formula>
    </cfRule>
  </conditionalFormatting>
  <conditionalFormatting sqref="N29">
    <cfRule type="cellIs" dxfId="4335" priority="3854" stopIfTrue="1" operator="equal">
      <formula>99</formula>
    </cfRule>
  </conditionalFormatting>
  <conditionalFormatting sqref="M29">
    <cfRule type="cellIs" dxfId="4334" priority="3852" stopIfTrue="1" operator="equal">
      <formula>2</formula>
    </cfRule>
    <cfRule type="cellIs" dxfId="4333" priority="3853" stopIfTrue="1" operator="equal">
      <formula>1</formula>
    </cfRule>
  </conditionalFormatting>
  <conditionalFormatting sqref="O29:P29">
    <cfRule type="cellIs" dxfId="4332" priority="3851" stopIfTrue="1" operator="equal">
      <formula>99</formula>
    </cfRule>
  </conditionalFormatting>
  <conditionalFormatting sqref="P29">
    <cfRule type="cellIs" dxfId="4331" priority="3850" stopIfTrue="1" operator="equal">
      <formula>26</formula>
    </cfRule>
  </conditionalFormatting>
  <conditionalFormatting sqref="P29">
    <cfRule type="cellIs" dxfId="4330" priority="3849" stopIfTrue="1" operator="equal">
      <formula>99</formula>
    </cfRule>
  </conditionalFormatting>
  <conditionalFormatting sqref="O29">
    <cfRule type="cellIs" dxfId="4329" priority="3847" stopIfTrue="1" operator="equal">
      <formula>2</formula>
    </cfRule>
    <cfRule type="cellIs" dxfId="4328" priority="3848" stopIfTrue="1" operator="equal">
      <formula>1</formula>
    </cfRule>
  </conditionalFormatting>
  <conditionalFormatting sqref="Q29:R29">
    <cfRule type="cellIs" dxfId="4327" priority="3846" stopIfTrue="1" operator="equal">
      <formula>99</formula>
    </cfRule>
  </conditionalFormatting>
  <conditionalFormatting sqref="R29">
    <cfRule type="cellIs" dxfId="4326" priority="3845" stopIfTrue="1" operator="equal">
      <formula>26</formula>
    </cfRule>
  </conditionalFormatting>
  <conditionalFormatting sqref="R29">
    <cfRule type="cellIs" dxfId="4325" priority="3844" stopIfTrue="1" operator="equal">
      <formula>99</formula>
    </cfRule>
  </conditionalFormatting>
  <conditionalFormatting sqref="Q29">
    <cfRule type="cellIs" dxfId="4324" priority="3842" stopIfTrue="1" operator="equal">
      <formula>2</formula>
    </cfRule>
    <cfRule type="cellIs" dxfId="4323" priority="3843" stopIfTrue="1" operator="equal">
      <formula>1</formula>
    </cfRule>
  </conditionalFormatting>
  <conditionalFormatting sqref="S29:T29">
    <cfRule type="cellIs" dxfId="4322" priority="3841" stopIfTrue="1" operator="equal">
      <formula>99</formula>
    </cfRule>
  </conditionalFormatting>
  <conditionalFormatting sqref="T29">
    <cfRule type="cellIs" dxfId="4321" priority="3840" stopIfTrue="1" operator="equal">
      <formula>26</formula>
    </cfRule>
  </conditionalFormatting>
  <conditionalFormatting sqref="T29">
    <cfRule type="cellIs" dxfId="4320" priority="3839" stopIfTrue="1" operator="equal">
      <formula>99</formula>
    </cfRule>
  </conditionalFormatting>
  <conditionalFormatting sqref="S29">
    <cfRule type="cellIs" dxfId="4319" priority="3837" stopIfTrue="1" operator="equal">
      <formula>2</formula>
    </cfRule>
    <cfRule type="cellIs" dxfId="4318" priority="3838" stopIfTrue="1" operator="equal">
      <formula>1</formula>
    </cfRule>
  </conditionalFormatting>
  <conditionalFormatting sqref="U29:V29">
    <cfRule type="cellIs" dxfId="4317" priority="3836" stopIfTrue="1" operator="equal">
      <formula>99</formula>
    </cfRule>
  </conditionalFormatting>
  <conditionalFormatting sqref="V29">
    <cfRule type="cellIs" dxfId="4316" priority="3835" stopIfTrue="1" operator="equal">
      <formula>26</formula>
    </cfRule>
  </conditionalFormatting>
  <conditionalFormatting sqref="V29">
    <cfRule type="cellIs" dxfId="4315" priority="3834" stopIfTrue="1" operator="equal">
      <formula>99</formula>
    </cfRule>
  </conditionalFormatting>
  <conditionalFormatting sqref="U29">
    <cfRule type="cellIs" dxfId="4314" priority="3832" stopIfTrue="1" operator="equal">
      <formula>2</formula>
    </cfRule>
    <cfRule type="cellIs" dxfId="4313" priority="3833" stopIfTrue="1" operator="equal">
      <formula>1</formula>
    </cfRule>
  </conditionalFormatting>
  <conditionalFormatting sqref="W29:X29">
    <cfRule type="cellIs" dxfId="4312" priority="3831" stopIfTrue="1" operator="equal">
      <formula>99</formula>
    </cfRule>
  </conditionalFormatting>
  <conditionalFormatting sqref="X29">
    <cfRule type="cellIs" dxfId="4311" priority="3830" stopIfTrue="1" operator="equal">
      <formula>26</formula>
    </cfRule>
  </conditionalFormatting>
  <conditionalFormatting sqref="X29">
    <cfRule type="cellIs" dxfId="4310" priority="3829" stopIfTrue="1" operator="equal">
      <formula>99</formula>
    </cfRule>
  </conditionalFormatting>
  <conditionalFormatting sqref="W29">
    <cfRule type="cellIs" dxfId="4309" priority="3827" stopIfTrue="1" operator="equal">
      <formula>2</formula>
    </cfRule>
    <cfRule type="cellIs" dxfId="4308" priority="3828" stopIfTrue="1" operator="equal">
      <formula>1</formula>
    </cfRule>
  </conditionalFormatting>
  <conditionalFormatting sqref="Y29:Z29">
    <cfRule type="cellIs" dxfId="4307" priority="3826" stopIfTrue="1" operator="equal">
      <formula>99</formula>
    </cfRule>
  </conditionalFormatting>
  <conditionalFormatting sqref="Z29">
    <cfRule type="cellIs" dxfId="4306" priority="3825" stopIfTrue="1" operator="equal">
      <formula>26</formula>
    </cfRule>
  </conditionalFormatting>
  <conditionalFormatting sqref="Z29">
    <cfRule type="cellIs" dxfId="4305" priority="3824" stopIfTrue="1" operator="equal">
      <formula>99</formula>
    </cfRule>
  </conditionalFormatting>
  <conditionalFormatting sqref="Y29">
    <cfRule type="cellIs" dxfId="4304" priority="3822" stopIfTrue="1" operator="equal">
      <formula>2</formula>
    </cfRule>
    <cfRule type="cellIs" dxfId="4303" priority="3823" stopIfTrue="1" operator="equal">
      <formula>1</formula>
    </cfRule>
  </conditionalFormatting>
  <conditionalFormatting sqref="AA29:AB29">
    <cfRule type="cellIs" dxfId="4302" priority="3821" stopIfTrue="1" operator="equal">
      <formula>99</formula>
    </cfRule>
  </conditionalFormatting>
  <conditionalFormatting sqref="AB29">
    <cfRule type="cellIs" dxfId="4301" priority="3820" stopIfTrue="1" operator="equal">
      <formula>26</formula>
    </cfRule>
  </conditionalFormatting>
  <conditionalFormatting sqref="AB29">
    <cfRule type="cellIs" dxfId="4300" priority="3819" stopIfTrue="1" operator="equal">
      <formula>99</formula>
    </cfRule>
  </conditionalFormatting>
  <conditionalFormatting sqref="AA29">
    <cfRule type="cellIs" dxfId="4299" priority="3817" stopIfTrue="1" operator="equal">
      <formula>2</formula>
    </cfRule>
    <cfRule type="cellIs" dxfId="4298" priority="3818" stopIfTrue="1" operator="equal">
      <formula>1</formula>
    </cfRule>
  </conditionalFormatting>
  <conditionalFormatting sqref="AC29:AD29">
    <cfRule type="cellIs" dxfId="4297" priority="3816" stopIfTrue="1" operator="equal">
      <formula>99</formula>
    </cfRule>
  </conditionalFormatting>
  <conditionalFormatting sqref="AD29">
    <cfRule type="cellIs" dxfId="4296" priority="3815" stopIfTrue="1" operator="equal">
      <formula>26</formula>
    </cfRule>
  </conditionalFormatting>
  <conditionalFormatting sqref="AD29">
    <cfRule type="cellIs" dxfId="4295" priority="3814" stopIfTrue="1" operator="equal">
      <formula>99</formula>
    </cfRule>
  </conditionalFormatting>
  <conditionalFormatting sqref="AC29">
    <cfRule type="cellIs" dxfId="4294" priority="3812" stopIfTrue="1" operator="equal">
      <formula>2</formula>
    </cfRule>
    <cfRule type="cellIs" dxfId="4293" priority="3813" stopIfTrue="1" operator="equal">
      <formula>1</formula>
    </cfRule>
  </conditionalFormatting>
  <conditionalFormatting sqref="AE29:AF29">
    <cfRule type="cellIs" dxfId="4292" priority="3811" stopIfTrue="1" operator="equal">
      <formula>99</formula>
    </cfRule>
  </conditionalFormatting>
  <conditionalFormatting sqref="AF29">
    <cfRule type="cellIs" dxfId="4291" priority="3810" stopIfTrue="1" operator="equal">
      <formula>26</formula>
    </cfRule>
  </conditionalFormatting>
  <conditionalFormatting sqref="AF29">
    <cfRule type="cellIs" dxfId="4290" priority="3809" stopIfTrue="1" operator="equal">
      <formula>99</formula>
    </cfRule>
  </conditionalFormatting>
  <conditionalFormatting sqref="AE29">
    <cfRule type="cellIs" dxfId="4289" priority="3807" stopIfTrue="1" operator="equal">
      <formula>2</formula>
    </cfRule>
    <cfRule type="cellIs" dxfId="4288" priority="3808" stopIfTrue="1" operator="equal">
      <formula>1</formula>
    </cfRule>
  </conditionalFormatting>
  <conditionalFormatting sqref="AH29">
    <cfRule type="cellIs" dxfId="4287" priority="3806" stopIfTrue="1" operator="equal">
      <formula>26</formula>
    </cfRule>
  </conditionalFormatting>
  <conditionalFormatting sqref="AH29">
    <cfRule type="cellIs" dxfId="4286" priority="3805" stopIfTrue="1" operator="equal">
      <formula>99</formula>
    </cfRule>
  </conditionalFormatting>
  <conditionalFormatting sqref="AG29">
    <cfRule type="cellIs" dxfId="4285" priority="3803" stopIfTrue="1" operator="equal">
      <formula>2</formula>
    </cfRule>
    <cfRule type="cellIs" dxfId="4284" priority="3804" stopIfTrue="1" operator="equal">
      <formula>1</formula>
    </cfRule>
  </conditionalFormatting>
  <conditionalFormatting sqref="AG30:AH30">
    <cfRule type="cellIs" dxfId="4283" priority="3802" stopIfTrue="1" operator="equal">
      <formula>99</formula>
    </cfRule>
  </conditionalFormatting>
  <conditionalFormatting sqref="M30:N30">
    <cfRule type="cellIs" dxfId="4282" priority="3801" stopIfTrue="1" operator="equal">
      <formula>99</formula>
    </cfRule>
  </conditionalFormatting>
  <conditionalFormatting sqref="N30">
    <cfRule type="cellIs" dxfId="4281" priority="3800" stopIfTrue="1" operator="equal">
      <formula>26</formula>
    </cfRule>
  </conditionalFormatting>
  <conditionalFormatting sqref="N30">
    <cfRule type="cellIs" dxfId="4280" priority="3799" stopIfTrue="1" operator="equal">
      <formula>99</formula>
    </cfRule>
  </conditionalFormatting>
  <conditionalFormatting sqref="M30">
    <cfRule type="cellIs" dxfId="4279" priority="3797" stopIfTrue="1" operator="equal">
      <formula>2</formula>
    </cfRule>
    <cfRule type="cellIs" dxfId="4278" priority="3798" stopIfTrue="1" operator="equal">
      <formula>1</formula>
    </cfRule>
  </conditionalFormatting>
  <conditionalFormatting sqref="O30:P30">
    <cfRule type="cellIs" dxfId="4277" priority="3796" stopIfTrue="1" operator="equal">
      <formula>99</formula>
    </cfRule>
  </conditionalFormatting>
  <conditionalFormatting sqref="P30">
    <cfRule type="cellIs" dxfId="4276" priority="3795" stopIfTrue="1" operator="equal">
      <formula>26</formula>
    </cfRule>
  </conditionalFormatting>
  <conditionalFormatting sqref="P30">
    <cfRule type="cellIs" dxfId="4275" priority="3794" stopIfTrue="1" operator="equal">
      <formula>99</formula>
    </cfRule>
  </conditionalFormatting>
  <conditionalFormatting sqref="O30">
    <cfRule type="cellIs" dxfId="4274" priority="3792" stopIfTrue="1" operator="equal">
      <formula>2</formula>
    </cfRule>
    <cfRule type="cellIs" dxfId="4273" priority="3793" stopIfTrue="1" operator="equal">
      <formula>1</formula>
    </cfRule>
  </conditionalFormatting>
  <conditionalFormatting sqref="Q30:R30">
    <cfRule type="cellIs" dxfId="4272" priority="3791" stopIfTrue="1" operator="equal">
      <formula>99</formula>
    </cfRule>
  </conditionalFormatting>
  <conditionalFormatting sqref="R30">
    <cfRule type="cellIs" dxfId="4271" priority="3790" stopIfTrue="1" operator="equal">
      <formula>26</formula>
    </cfRule>
  </conditionalFormatting>
  <conditionalFormatting sqref="R30">
    <cfRule type="cellIs" dxfId="4270" priority="3789" stopIfTrue="1" operator="equal">
      <formula>99</formula>
    </cfRule>
  </conditionalFormatting>
  <conditionalFormatting sqref="Q30">
    <cfRule type="cellIs" dxfId="4269" priority="3787" stopIfTrue="1" operator="equal">
      <formula>2</formula>
    </cfRule>
    <cfRule type="cellIs" dxfId="4268" priority="3788" stopIfTrue="1" operator="equal">
      <formula>1</formula>
    </cfRule>
  </conditionalFormatting>
  <conditionalFormatting sqref="S30:T30">
    <cfRule type="cellIs" dxfId="4267" priority="3786" stopIfTrue="1" operator="equal">
      <formula>99</formula>
    </cfRule>
  </conditionalFormatting>
  <conditionalFormatting sqref="T30">
    <cfRule type="cellIs" dxfId="4266" priority="3785" stopIfTrue="1" operator="equal">
      <formula>26</formula>
    </cfRule>
  </conditionalFormatting>
  <conditionalFormatting sqref="T30">
    <cfRule type="cellIs" dxfId="4265" priority="3784" stopIfTrue="1" operator="equal">
      <formula>99</formula>
    </cfRule>
  </conditionalFormatting>
  <conditionalFormatting sqref="S30">
    <cfRule type="cellIs" dxfId="4264" priority="3782" stopIfTrue="1" operator="equal">
      <formula>2</formula>
    </cfRule>
    <cfRule type="cellIs" dxfId="4263" priority="3783" stopIfTrue="1" operator="equal">
      <formula>1</formula>
    </cfRule>
  </conditionalFormatting>
  <conditionalFormatting sqref="U30:V30">
    <cfRule type="cellIs" dxfId="4262" priority="3781" stopIfTrue="1" operator="equal">
      <formula>99</formula>
    </cfRule>
  </conditionalFormatting>
  <conditionalFormatting sqref="V30">
    <cfRule type="cellIs" dxfId="4261" priority="3780" stopIfTrue="1" operator="equal">
      <formula>26</formula>
    </cfRule>
  </conditionalFormatting>
  <conditionalFormatting sqref="V30">
    <cfRule type="cellIs" dxfId="4260" priority="3779" stopIfTrue="1" operator="equal">
      <formula>99</formula>
    </cfRule>
  </conditionalFormatting>
  <conditionalFormatting sqref="U30">
    <cfRule type="cellIs" dxfId="4259" priority="3777" stopIfTrue="1" operator="equal">
      <formula>2</formula>
    </cfRule>
    <cfRule type="cellIs" dxfId="4258" priority="3778" stopIfTrue="1" operator="equal">
      <formula>1</formula>
    </cfRule>
  </conditionalFormatting>
  <conditionalFormatting sqref="W30:X30">
    <cfRule type="cellIs" dxfId="4257" priority="3776" stopIfTrue="1" operator="equal">
      <formula>99</formula>
    </cfRule>
  </conditionalFormatting>
  <conditionalFormatting sqref="X30">
    <cfRule type="cellIs" dxfId="4256" priority="3775" stopIfTrue="1" operator="equal">
      <formula>26</formula>
    </cfRule>
  </conditionalFormatting>
  <conditionalFormatting sqref="X30">
    <cfRule type="cellIs" dxfId="4255" priority="3774" stopIfTrue="1" operator="equal">
      <formula>99</formula>
    </cfRule>
  </conditionalFormatting>
  <conditionalFormatting sqref="W30">
    <cfRule type="cellIs" dxfId="4254" priority="3772" stopIfTrue="1" operator="equal">
      <formula>2</formula>
    </cfRule>
    <cfRule type="cellIs" dxfId="4253" priority="3773" stopIfTrue="1" operator="equal">
      <formula>1</formula>
    </cfRule>
  </conditionalFormatting>
  <conditionalFormatting sqref="Y30:Z30">
    <cfRule type="cellIs" dxfId="4252" priority="3771" stopIfTrue="1" operator="equal">
      <formula>99</formula>
    </cfRule>
  </conditionalFormatting>
  <conditionalFormatting sqref="Z30">
    <cfRule type="cellIs" dxfId="4251" priority="3770" stopIfTrue="1" operator="equal">
      <formula>26</formula>
    </cfRule>
  </conditionalFormatting>
  <conditionalFormatting sqref="Z30">
    <cfRule type="cellIs" dxfId="4250" priority="3769" stopIfTrue="1" operator="equal">
      <formula>99</formula>
    </cfRule>
  </conditionalFormatting>
  <conditionalFormatting sqref="Y30">
    <cfRule type="cellIs" dxfId="4249" priority="3767" stopIfTrue="1" operator="equal">
      <formula>2</formula>
    </cfRule>
    <cfRule type="cellIs" dxfId="4248" priority="3768" stopIfTrue="1" operator="equal">
      <formula>1</formula>
    </cfRule>
  </conditionalFormatting>
  <conditionalFormatting sqref="AA30:AB30">
    <cfRule type="cellIs" dxfId="4247" priority="3766" stopIfTrue="1" operator="equal">
      <formula>99</formula>
    </cfRule>
  </conditionalFormatting>
  <conditionalFormatting sqref="AB30">
    <cfRule type="cellIs" dxfId="4246" priority="3765" stopIfTrue="1" operator="equal">
      <formula>26</formula>
    </cfRule>
  </conditionalFormatting>
  <conditionalFormatting sqref="AB30">
    <cfRule type="cellIs" dxfId="4245" priority="3764" stopIfTrue="1" operator="equal">
      <formula>99</formula>
    </cfRule>
  </conditionalFormatting>
  <conditionalFormatting sqref="AA30">
    <cfRule type="cellIs" dxfId="4244" priority="3762" stopIfTrue="1" operator="equal">
      <formula>2</formula>
    </cfRule>
    <cfRule type="cellIs" dxfId="4243" priority="3763" stopIfTrue="1" operator="equal">
      <formula>1</formula>
    </cfRule>
  </conditionalFormatting>
  <conditionalFormatting sqref="AC30:AD30">
    <cfRule type="cellIs" dxfId="4242" priority="3761" stopIfTrue="1" operator="equal">
      <formula>99</formula>
    </cfRule>
  </conditionalFormatting>
  <conditionalFormatting sqref="AD30">
    <cfRule type="cellIs" dxfId="4241" priority="3760" stopIfTrue="1" operator="equal">
      <formula>26</formula>
    </cfRule>
  </conditionalFormatting>
  <conditionalFormatting sqref="AD30">
    <cfRule type="cellIs" dxfId="4240" priority="3759" stopIfTrue="1" operator="equal">
      <formula>99</formula>
    </cfRule>
  </conditionalFormatting>
  <conditionalFormatting sqref="AC30">
    <cfRule type="cellIs" dxfId="4239" priority="3757" stopIfTrue="1" operator="equal">
      <formula>2</formula>
    </cfRule>
    <cfRule type="cellIs" dxfId="4238" priority="3758" stopIfTrue="1" operator="equal">
      <formula>1</formula>
    </cfRule>
  </conditionalFormatting>
  <conditionalFormatting sqref="AE30:AF30">
    <cfRule type="cellIs" dxfId="4237" priority="3756" stopIfTrue="1" operator="equal">
      <formula>99</formula>
    </cfRule>
  </conditionalFormatting>
  <conditionalFormatting sqref="AF30">
    <cfRule type="cellIs" dxfId="4236" priority="3755" stopIfTrue="1" operator="equal">
      <formula>26</formula>
    </cfRule>
  </conditionalFormatting>
  <conditionalFormatting sqref="AF30">
    <cfRule type="cellIs" dxfId="4235" priority="3754" stopIfTrue="1" operator="equal">
      <formula>99</formula>
    </cfRule>
  </conditionalFormatting>
  <conditionalFormatting sqref="AE30">
    <cfRule type="cellIs" dxfId="4234" priority="3752" stopIfTrue="1" operator="equal">
      <formula>2</formula>
    </cfRule>
    <cfRule type="cellIs" dxfId="4233" priority="3753" stopIfTrue="1" operator="equal">
      <formula>1</formula>
    </cfRule>
  </conditionalFormatting>
  <conditionalFormatting sqref="AH30">
    <cfRule type="cellIs" dxfId="4232" priority="3751" stopIfTrue="1" operator="equal">
      <formula>26</formula>
    </cfRule>
  </conditionalFormatting>
  <conditionalFormatting sqref="AH30">
    <cfRule type="cellIs" dxfId="4231" priority="3750" stopIfTrue="1" operator="equal">
      <formula>99</formula>
    </cfRule>
  </conditionalFormatting>
  <conditionalFormatting sqref="AG30">
    <cfRule type="cellIs" dxfId="4230" priority="3748" stopIfTrue="1" operator="equal">
      <formula>2</formula>
    </cfRule>
    <cfRule type="cellIs" dxfId="4229" priority="3749" stopIfTrue="1" operator="equal">
      <formula>1</formula>
    </cfRule>
  </conditionalFormatting>
  <conditionalFormatting sqref="AG31:AH31">
    <cfRule type="cellIs" dxfId="4228" priority="3747" stopIfTrue="1" operator="equal">
      <formula>99</formula>
    </cfRule>
  </conditionalFormatting>
  <conditionalFormatting sqref="M31:N31">
    <cfRule type="cellIs" dxfId="4227" priority="3746" stopIfTrue="1" operator="equal">
      <formula>99</formula>
    </cfRule>
  </conditionalFormatting>
  <conditionalFormatting sqref="N31">
    <cfRule type="cellIs" dxfId="4226" priority="3745" stopIfTrue="1" operator="equal">
      <formula>26</formula>
    </cfRule>
  </conditionalFormatting>
  <conditionalFormatting sqref="N31">
    <cfRule type="cellIs" dxfId="4225" priority="3744" stopIfTrue="1" operator="equal">
      <formula>99</formula>
    </cfRule>
  </conditionalFormatting>
  <conditionalFormatting sqref="M31">
    <cfRule type="cellIs" dxfId="4224" priority="3742" stopIfTrue="1" operator="equal">
      <formula>2</formula>
    </cfRule>
    <cfRule type="cellIs" dxfId="4223" priority="3743" stopIfTrue="1" operator="equal">
      <formula>1</formula>
    </cfRule>
  </conditionalFormatting>
  <conditionalFormatting sqref="O31:P31">
    <cfRule type="cellIs" dxfId="4222" priority="3741" stopIfTrue="1" operator="equal">
      <formula>99</formula>
    </cfRule>
  </conditionalFormatting>
  <conditionalFormatting sqref="P31">
    <cfRule type="cellIs" dxfId="4221" priority="3740" stopIfTrue="1" operator="equal">
      <formula>26</formula>
    </cfRule>
  </conditionalFormatting>
  <conditionalFormatting sqref="P31">
    <cfRule type="cellIs" dxfId="4220" priority="3739" stopIfTrue="1" operator="equal">
      <formula>99</formula>
    </cfRule>
  </conditionalFormatting>
  <conditionalFormatting sqref="O31">
    <cfRule type="cellIs" dxfId="4219" priority="3737" stopIfTrue="1" operator="equal">
      <formula>2</formula>
    </cfRule>
    <cfRule type="cellIs" dxfId="4218" priority="3738" stopIfTrue="1" operator="equal">
      <formula>1</formula>
    </cfRule>
  </conditionalFormatting>
  <conditionalFormatting sqref="Q31:R31">
    <cfRule type="cellIs" dxfId="4217" priority="3736" stopIfTrue="1" operator="equal">
      <formula>99</formula>
    </cfRule>
  </conditionalFormatting>
  <conditionalFormatting sqref="R31">
    <cfRule type="cellIs" dxfId="4216" priority="3735" stopIfTrue="1" operator="equal">
      <formula>26</formula>
    </cfRule>
  </conditionalFormatting>
  <conditionalFormatting sqref="R31">
    <cfRule type="cellIs" dxfId="4215" priority="3734" stopIfTrue="1" operator="equal">
      <formula>99</formula>
    </cfRule>
  </conditionalFormatting>
  <conditionalFormatting sqref="Q31">
    <cfRule type="cellIs" dxfId="4214" priority="3732" stopIfTrue="1" operator="equal">
      <formula>2</formula>
    </cfRule>
    <cfRule type="cellIs" dxfId="4213" priority="3733" stopIfTrue="1" operator="equal">
      <formula>1</formula>
    </cfRule>
  </conditionalFormatting>
  <conditionalFormatting sqref="S31:T31">
    <cfRule type="cellIs" dxfId="4212" priority="3731" stopIfTrue="1" operator="equal">
      <formula>99</formula>
    </cfRule>
  </conditionalFormatting>
  <conditionalFormatting sqref="T31">
    <cfRule type="cellIs" dxfId="4211" priority="3730" stopIfTrue="1" operator="equal">
      <formula>26</formula>
    </cfRule>
  </conditionalFormatting>
  <conditionalFormatting sqref="T31">
    <cfRule type="cellIs" dxfId="4210" priority="3729" stopIfTrue="1" operator="equal">
      <formula>99</formula>
    </cfRule>
  </conditionalFormatting>
  <conditionalFormatting sqref="S31">
    <cfRule type="cellIs" dxfId="4209" priority="3727" stopIfTrue="1" operator="equal">
      <formula>2</formula>
    </cfRule>
    <cfRule type="cellIs" dxfId="4208" priority="3728" stopIfTrue="1" operator="equal">
      <formula>1</formula>
    </cfRule>
  </conditionalFormatting>
  <conditionalFormatting sqref="U31:V31">
    <cfRule type="cellIs" dxfId="4207" priority="3726" stopIfTrue="1" operator="equal">
      <formula>99</formula>
    </cfRule>
  </conditionalFormatting>
  <conditionalFormatting sqref="V31">
    <cfRule type="cellIs" dxfId="4206" priority="3725" stopIfTrue="1" operator="equal">
      <formula>26</formula>
    </cfRule>
  </conditionalFormatting>
  <conditionalFormatting sqref="V31">
    <cfRule type="cellIs" dxfId="4205" priority="3724" stopIfTrue="1" operator="equal">
      <formula>99</formula>
    </cfRule>
  </conditionalFormatting>
  <conditionalFormatting sqref="U31">
    <cfRule type="cellIs" dxfId="4204" priority="3722" stopIfTrue="1" operator="equal">
      <formula>2</formula>
    </cfRule>
    <cfRule type="cellIs" dxfId="4203" priority="3723" stopIfTrue="1" operator="equal">
      <formula>1</formula>
    </cfRule>
  </conditionalFormatting>
  <conditionalFormatting sqref="W31:X31">
    <cfRule type="cellIs" dxfId="4202" priority="3721" stopIfTrue="1" operator="equal">
      <formula>99</formula>
    </cfRule>
  </conditionalFormatting>
  <conditionalFormatting sqref="X31">
    <cfRule type="cellIs" dxfId="4201" priority="3720" stopIfTrue="1" operator="equal">
      <formula>26</formula>
    </cfRule>
  </conditionalFormatting>
  <conditionalFormatting sqref="X31">
    <cfRule type="cellIs" dxfId="4200" priority="3719" stopIfTrue="1" operator="equal">
      <formula>99</formula>
    </cfRule>
  </conditionalFormatting>
  <conditionalFormatting sqref="W31">
    <cfRule type="cellIs" dxfId="4199" priority="3717" stopIfTrue="1" operator="equal">
      <formula>2</formula>
    </cfRule>
    <cfRule type="cellIs" dxfId="4198" priority="3718" stopIfTrue="1" operator="equal">
      <formula>1</formula>
    </cfRule>
  </conditionalFormatting>
  <conditionalFormatting sqref="Y31:Z31">
    <cfRule type="cellIs" dxfId="4197" priority="3716" stopIfTrue="1" operator="equal">
      <formula>99</formula>
    </cfRule>
  </conditionalFormatting>
  <conditionalFormatting sqref="Z31">
    <cfRule type="cellIs" dxfId="4196" priority="3715" stopIfTrue="1" operator="equal">
      <formula>26</formula>
    </cfRule>
  </conditionalFormatting>
  <conditionalFormatting sqref="Z31">
    <cfRule type="cellIs" dxfId="4195" priority="3714" stopIfTrue="1" operator="equal">
      <formula>99</formula>
    </cfRule>
  </conditionalFormatting>
  <conditionalFormatting sqref="Y31">
    <cfRule type="cellIs" dxfId="4194" priority="3712" stopIfTrue="1" operator="equal">
      <formula>2</formula>
    </cfRule>
    <cfRule type="cellIs" dxfId="4193" priority="3713" stopIfTrue="1" operator="equal">
      <formula>1</formula>
    </cfRule>
  </conditionalFormatting>
  <conditionalFormatting sqref="AA31:AB31">
    <cfRule type="cellIs" dxfId="4192" priority="3711" stopIfTrue="1" operator="equal">
      <formula>99</formula>
    </cfRule>
  </conditionalFormatting>
  <conditionalFormatting sqref="AB31">
    <cfRule type="cellIs" dxfId="4191" priority="3710" stopIfTrue="1" operator="equal">
      <formula>26</formula>
    </cfRule>
  </conditionalFormatting>
  <conditionalFormatting sqref="AB31">
    <cfRule type="cellIs" dxfId="4190" priority="3709" stopIfTrue="1" operator="equal">
      <formula>99</formula>
    </cfRule>
  </conditionalFormatting>
  <conditionalFormatting sqref="AA31">
    <cfRule type="cellIs" dxfId="4189" priority="3707" stopIfTrue="1" operator="equal">
      <formula>2</formula>
    </cfRule>
    <cfRule type="cellIs" dxfId="4188" priority="3708" stopIfTrue="1" operator="equal">
      <formula>1</formula>
    </cfRule>
  </conditionalFormatting>
  <conditionalFormatting sqref="AC31:AD31">
    <cfRule type="cellIs" dxfId="4187" priority="3706" stopIfTrue="1" operator="equal">
      <formula>99</formula>
    </cfRule>
  </conditionalFormatting>
  <conditionalFormatting sqref="AD31">
    <cfRule type="cellIs" dxfId="4186" priority="3705" stopIfTrue="1" operator="equal">
      <formula>26</formula>
    </cfRule>
  </conditionalFormatting>
  <conditionalFormatting sqref="AD31">
    <cfRule type="cellIs" dxfId="4185" priority="3704" stopIfTrue="1" operator="equal">
      <formula>99</formula>
    </cfRule>
  </conditionalFormatting>
  <conditionalFormatting sqref="AC31">
    <cfRule type="cellIs" dxfId="4184" priority="3702" stopIfTrue="1" operator="equal">
      <formula>2</formula>
    </cfRule>
    <cfRule type="cellIs" dxfId="4183" priority="3703" stopIfTrue="1" operator="equal">
      <formula>1</formula>
    </cfRule>
  </conditionalFormatting>
  <conditionalFormatting sqref="AE31:AF31">
    <cfRule type="cellIs" dxfId="4182" priority="3701" stopIfTrue="1" operator="equal">
      <formula>99</formula>
    </cfRule>
  </conditionalFormatting>
  <conditionalFormatting sqref="AF31">
    <cfRule type="cellIs" dxfId="4181" priority="3700" stopIfTrue="1" operator="equal">
      <formula>26</formula>
    </cfRule>
  </conditionalFormatting>
  <conditionalFormatting sqref="AF31">
    <cfRule type="cellIs" dxfId="4180" priority="3699" stopIfTrue="1" operator="equal">
      <formula>99</formula>
    </cfRule>
  </conditionalFormatting>
  <conditionalFormatting sqref="AE31">
    <cfRule type="cellIs" dxfId="4179" priority="3697" stopIfTrue="1" operator="equal">
      <formula>2</formula>
    </cfRule>
    <cfRule type="cellIs" dxfId="4178" priority="3698" stopIfTrue="1" operator="equal">
      <formula>1</formula>
    </cfRule>
  </conditionalFormatting>
  <conditionalFormatting sqref="AH31">
    <cfRule type="cellIs" dxfId="4177" priority="3696" stopIfTrue="1" operator="equal">
      <formula>26</formula>
    </cfRule>
  </conditionalFormatting>
  <conditionalFormatting sqref="AH31">
    <cfRule type="cellIs" dxfId="4176" priority="3695" stopIfTrue="1" operator="equal">
      <formula>99</formula>
    </cfRule>
  </conditionalFormatting>
  <conditionalFormatting sqref="AG31">
    <cfRule type="cellIs" dxfId="4175" priority="3693" stopIfTrue="1" operator="equal">
      <formula>2</formula>
    </cfRule>
    <cfRule type="cellIs" dxfId="4174" priority="3694" stopIfTrue="1" operator="equal">
      <formula>1</formula>
    </cfRule>
  </conditionalFormatting>
  <conditionalFormatting sqref="AG32:AH32">
    <cfRule type="cellIs" dxfId="4173" priority="3692" stopIfTrue="1" operator="equal">
      <formula>99</formula>
    </cfRule>
  </conditionalFormatting>
  <conditionalFormatting sqref="M32:N32">
    <cfRule type="cellIs" dxfId="4172" priority="3691" stopIfTrue="1" operator="equal">
      <formula>99</formula>
    </cfRule>
  </conditionalFormatting>
  <conditionalFormatting sqref="N32">
    <cfRule type="cellIs" dxfId="4171" priority="3690" stopIfTrue="1" operator="equal">
      <formula>26</formula>
    </cfRule>
  </conditionalFormatting>
  <conditionalFormatting sqref="N32">
    <cfRule type="cellIs" dxfId="4170" priority="3689" stopIfTrue="1" operator="equal">
      <formula>99</formula>
    </cfRule>
  </conditionalFormatting>
  <conditionalFormatting sqref="M32">
    <cfRule type="cellIs" dxfId="4169" priority="3687" stopIfTrue="1" operator="equal">
      <formula>2</formula>
    </cfRule>
    <cfRule type="cellIs" dxfId="4168" priority="3688" stopIfTrue="1" operator="equal">
      <formula>1</formula>
    </cfRule>
  </conditionalFormatting>
  <conditionalFormatting sqref="O32:P32">
    <cfRule type="cellIs" dxfId="4167" priority="3686" stopIfTrue="1" operator="equal">
      <formula>99</formula>
    </cfRule>
  </conditionalFormatting>
  <conditionalFormatting sqref="P32">
    <cfRule type="cellIs" dxfId="4166" priority="3685" stopIfTrue="1" operator="equal">
      <formula>26</formula>
    </cfRule>
  </conditionalFormatting>
  <conditionalFormatting sqref="P32">
    <cfRule type="cellIs" dxfId="4165" priority="3684" stopIfTrue="1" operator="equal">
      <formula>99</formula>
    </cfRule>
  </conditionalFormatting>
  <conditionalFormatting sqref="O32">
    <cfRule type="cellIs" dxfId="4164" priority="3682" stopIfTrue="1" operator="equal">
      <formula>2</formula>
    </cfRule>
    <cfRule type="cellIs" dxfId="4163" priority="3683" stopIfTrue="1" operator="equal">
      <formula>1</formula>
    </cfRule>
  </conditionalFormatting>
  <conditionalFormatting sqref="Q32:R32">
    <cfRule type="cellIs" dxfId="4162" priority="3681" stopIfTrue="1" operator="equal">
      <formula>99</formula>
    </cfRule>
  </conditionalFormatting>
  <conditionalFormatting sqref="R32">
    <cfRule type="cellIs" dxfId="4161" priority="3680" stopIfTrue="1" operator="equal">
      <formula>26</formula>
    </cfRule>
  </conditionalFormatting>
  <conditionalFormatting sqref="R32">
    <cfRule type="cellIs" dxfId="4160" priority="3679" stopIfTrue="1" operator="equal">
      <formula>99</formula>
    </cfRule>
  </conditionalFormatting>
  <conditionalFormatting sqref="Q32">
    <cfRule type="cellIs" dxfId="4159" priority="3677" stopIfTrue="1" operator="equal">
      <formula>2</formula>
    </cfRule>
    <cfRule type="cellIs" dxfId="4158" priority="3678" stopIfTrue="1" operator="equal">
      <formula>1</formula>
    </cfRule>
  </conditionalFormatting>
  <conditionalFormatting sqref="S32:T32">
    <cfRule type="cellIs" dxfId="4157" priority="3676" stopIfTrue="1" operator="equal">
      <formula>99</formula>
    </cfRule>
  </conditionalFormatting>
  <conditionalFormatting sqref="T32">
    <cfRule type="cellIs" dxfId="4156" priority="3675" stopIfTrue="1" operator="equal">
      <formula>26</formula>
    </cfRule>
  </conditionalFormatting>
  <conditionalFormatting sqref="T32">
    <cfRule type="cellIs" dxfId="4155" priority="3674" stopIfTrue="1" operator="equal">
      <formula>99</formula>
    </cfRule>
  </conditionalFormatting>
  <conditionalFormatting sqref="S32">
    <cfRule type="cellIs" dxfId="4154" priority="3672" stopIfTrue="1" operator="equal">
      <formula>2</formula>
    </cfRule>
    <cfRule type="cellIs" dxfId="4153" priority="3673" stopIfTrue="1" operator="equal">
      <formula>1</formula>
    </cfRule>
  </conditionalFormatting>
  <conditionalFormatting sqref="U32:V32">
    <cfRule type="cellIs" dxfId="4152" priority="3671" stopIfTrue="1" operator="equal">
      <formula>99</formula>
    </cfRule>
  </conditionalFormatting>
  <conditionalFormatting sqref="V32">
    <cfRule type="cellIs" dxfId="4151" priority="3670" stopIfTrue="1" operator="equal">
      <formula>26</formula>
    </cfRule>
  </conditionalFormatting>
  <conditionalFormatting sqref="V32">
    <cfRule type="cellIs" dxfId="4150" priority="3669" stopIfTrue="1" operator="equal">
      <formula>99</formula>
    </cfRule>
  </conditionalFormatting>
  <conditionalFormatting sqref="U32">
    <cfRule type="cellIs" dxfId="4149" priority="3667" stopIfTrue="1" operator="equal">
      <formula>2</formula>
    </cfRule>
    <cfRule type="cellIs" dxfId="4148" priority="3668" stopIfTrue="1" operator="equal">
      <formula>1</formula>
    </cfRule>
  </conditionalFormatting>
  <conditionalFormatting sqref="W32:X32">
    <cfRule type="cellIs" dxfId="4147" priority="3666" stopIfTrue="1" operator="equal">
      <formula>99</formula>
    </cfRule>
  </conditionalFormatting>
  <conditionalFormatting sqref="X32">
    <cfRule type="cellIs" dxfId="4146" priority="3665" stopIfTrue="1" operator="equal">
      <formula>26</formula>
    </cfRule>
  </conditionalFormatting>
  <conditionalFormatting sqref="X32">
    <cfRule type="cellIs" dxfId="4145" priority="3664" stopIfTrue="1" operator="equal">
      <formula>99</formula>
    </cfRule>
  </conditionalFormatting>
  <conditionalFormatting sqref="W32">
    <cfRule type="cellIs" dxfId="4144" priority="3662" stopIfTrue="1" operator="equal">
      <formula>2</formula>
    </cfRule>
    <cfRule type="cellIs" dxfId="4143" priority="3663" stopIfTrue="1" operator="equal">
      <formula>1</formula>
    </cfRule>
  </conditionalFormatting>
  <conditionalFormatting sqref="Y32:Z32">
    <cfRule type="cellIs" dxfId="4142" priority="3661" stopIfTrue="1" operator="equal">
      <formula>99</formula>
    </cfRule>
  </conditionalFormatting>
  <conditionalFormatting sqref="Z32">
    <cfRule type="cellIs" dxfId="4141" priority="3660" stopIfTrue="1" operator="equal">
      <formula>26</formula>
    </cfRule>
  </conditionalFormatting>
  <conditionalFormatting sqref="Z32">
    <cfRule type="cellIs" dxfId="4140" priority="3659" stopIfTrue="1" operator="equal">
      <formula>99</formula>
    </cfRule>
  </conditionalFormatting>
  <conditionalFormatting sqref="Y32">
    <cfRule type="cellIs" dxfId="4139" priority="3657" stopIfTrue="1" operator="equal">
      <formula>2</formula>
    </cfRule>
    <cfRule type="cellIs" dxfId="4138" priority="3658" stopIfTrue="1" operator="equal">
      <formula>1</formula>
    </cfRule>
  </conditionalFormatting>
  <conditionalFormatting sqref="AA32:AB32">
    <cfRule type="cellIs" dxfId="4137" priority="3656" stopIfTrue="1" operator="equal">
      <formula>99</formula>
    </cfRule>
  </conditionalFormatting>
  <conditionalFormatting sqref="AB32">
    <cfRule type="cellIs" dxfId="4136" priority="3655" stopIfTrue="1" operator="equal">
      <formula>26</formula>
    </cfRule>
  </conditionalFormatting>
  <conditionalFormatting sqref="AB32">
    <cfRule type="cellIs" dxfId="4135" priority="3654" stopIfTrue="1" operator="equal">
      <formula>99</formula>
    </cfRule>
  </conditionalFormatting>
  <conditionalFormatting sqref="AA32">
    <cfRule type="cellIs" dxfId="4134" priority="3652" stopIfTrue="1" operator="equal">
      <formula>2</formula>
    </cfRule>
    <cfRule type="cellIs" dxfId="4133" priority="3653" stopIfTrue="1" operator="equal">
      <formula>1</formula>
    </cfRule>
  </conditionalFormatting>
  <conditionalFormatting sqref="AC32:AD32">
    <cfRule type="cellIs" dxfId="4132" priority="3651" stopIfTrue="1" operator="equal">
      <formula>99</formula>
    </cfRule>
  </conditionalFormatting>
  <conditionalFormatting sqref="AD32">
    <cfRule type="cellIs" dxfId="4131" priority="3650" stopIfTrue="1" operator="equal">
      <formula>26</formula>
    </cfRule>
  </conditionalFormatting>
  <conditionalFormatting sqref="AD32">
    <cfRule type="cellIs" dxfId="4130" priority="3649" stopIfTrue="1" operator="equal">
      <formula>99</formula>
    </cfRule>
  </conditionalFormatting>
  <conditionalFormatting sqref="AC32">
    <cfRule type="cellIs" dxfId="4129" priority="3647" stopIfTrue="1" operator="equal">
      <formula>2</formula>
    </cfRule>
    <cfRule type="cellIs" dxfId="4128" priority="3648" stopIfTrue="1" operator="equal">
      <formula>1</formula>
    </cfRule>
  </conditionalFormatting>
  <conditionalFormatting sqref="AE32:AF32">
    <cfRule type="cellIs" dxfId="4127" priority="3646" stopIfTrue="1" operator="equal">
      <formula>99</formula>
    </cfRule>
  </conditionalFormatting>
  <conditionalFormatting sqref="AF32">
    <cfRule type="cellIs" dxfId="4126" priority="3645" stopIfTrue="1" operator="equal">
      <formula>26</formula>
    </cfRule>
  </conditionalFormatting>
  <conditionalFormatting sqref="AF32">
    <cfRule type="cellIs" dxfId="4125" priority="3644" stopIfTrue="1" operator="equal">
      <formula>99</formula>
    </cfRule>
  </conditionalFormatting>
  <conditionalFormatting sqref="AE32">
    <cfRule type="cellIs" dxfId="4124" priority="3642" stopIfTrue="1" operator="equal">
      <formula>2</formula>
    </cfRule>
    <cfRule type="cellIs" dxfId="4123" priority="3643" stopIfTrue="1" operator="equal">
      <formula>1</formula>
    </cfRule>
  </conditionalFormatting>
  <conditionalFormatting sqref="AH32">
    <cfRule type="cellIs" dxfId="4122" priority="3641" stopIfTrue="1" operator="equal">
      <formula>26</formula>
    </cfRule>
  </conditionalFormatting>
  <conditionalFormatting sqref="AH32">
    <cfRule type="cellIs" dxfId="4121" priority="3640" stopIfTrue="1" operator="equal">
      <formula>99</formula>
    </cfRule>
  </conditionalFormatting>
  <conditionalFormatting sqref="AG32">
    <cfRule type="cellIs" dxfId="4120" priority="3638" stopIfTrue="1" operator="equal">
      <formula>2</formula>
    </cfRule>
    <cfRule type="cellIs" dxfId="4119" priority="3639" stopIfTrue="1" operator="equal">
      <formula>1</formula>
    </cfRule>
  </conditionalFormatting>
  <conditionalFormatting sqref="AG33:AH33">
    <cfRule type="cellIs" dxfId="4118" priority="3637" stopIfTrue="1" operator="equal">
      <formula>99</formula>
    </cfRule>
  </conditionalFormatting>
  <conditionalFormatting sqref="M33:N33">
    <cfRule type="cellIs" dxfId="4117" priority="3636" stopIfTrue="1" operator="equal">
      <formula>99</formula>
    </cfRule>
  </conditionalFormatting>
  <conditionalFormatting sqref="N33">
    <cfRule type="cellIs" dxfId="4116" priority="3635" stopIfTrue="1" operator="equal">
      <formula>26</formula>
    </cfRule>
  </conditionalFormatting>
  <conditionalFormatting sqref="N33">
    <cfRule type="cellIs" dxfId="4115" priority="3634" stopIfTrue="1" operator="equal">
      <formula>99</formula>
    </cfRule>
  </conditionalFormatting>
  <conditionalFormatting sqref="M33">
    <cfRule type="cellIs" dxfId="4114" priority="3632" stopIfTrue="1" operator="equal">
      <formula>2</formula>
    </cfRule>
    <cfRule type="cellIs" dxfId="4113" priority="3633" stopIfTrue="1" operator="equal">
      <formula>1</formula>
    </cfRule>
  </conditionalFormatting>
  <conditionalFormatting sqref="O33:P33">
    <cfRule type="cellIs" dxfId="4112" priority="3631" stopIfTrue="1" operator="equal">
      <formula>99</formula>
    </cfRule>
  </conditionalFormatting>
  <conditionalFormatting sqref="P33">
    <cfRule type="cellIs" dxfId="4111" priority="3630" stopIfTrue="1" operator="equal">
      <formula>26</formula>
    </cfRule>
  </conditionalFormatting>
  <conditionalFormatting sqref="P33">
    <cfRule type="cellIs" dxfId="4110" priority="3629" stopIfTrue="1" operator="equal">
      <formula>99</formula>
    </cfRule>
  </conditionalFormatting>
  <conditionalFormatting sqref="O33">
    <cfRule type="cellIs" dxfId="4109" priority="3627" stopIfTrue="1" operator="equal">
      <formula>2</formula>
    </cfRule>
    <cfRule type="cellIs" dxfId="4108" priority="3628" stopIfTrue="1" operator="equal">
      <formula>1</formula>
    </cfRule>
  </conditionalFormatting>
  <conditionalFormatting sqref="Q33:R33">
    <cfRule type="cellIs" dxfId="4107" priority="3626" stopIfTrue="1" operator="equal">
      <formula>99</formula>
    </cfRule>
  </conditionalFormatting>
  <conditionalFormatting sqref="R33">
    <cfRule type="cellIs" dxfId="4106" priority="3625" stopIfTrue="1" operator="equal">
      <formula>26</formula>
    </cfRule>
  </conditionalFormatting>
  <conditionalFormatting sqref="R33">
    <cfRule type="cellIs" dxfId="4105" priority="3624" stopIfTrue="1" operator="equal">
      <formula>99</formula>
    </cfRule>
  </conditionalFormatting>
  <conditionalFormatting sqref="Q33">
    <cfRule type="cellIs" dxfId="4104" priority="3622" stopIfTrue="1" operator="equal">
      <formula>2</formula>
    </cfRule>
    <cfRule type="cellIs" dxfId="4103" priority="3623" stopIfTrue="1" operator="equal">
      <formula>1</formula>
    </cfRule>
  </conditionalFormatting>
  <conditionalFormatting sqref="S33:T33">
    <cfRule type="cellIs" dxfId="4102" priority="3621" stopIfTrue="1" operator="equal">
      <formula>99</formula>
    </cfRule>
  </conditionalFormatting>
  <conditionalFormatting sqref="T33">
    <cfRule type="cellIs" dxfId="4101" priority="3620" stopIfTrue="1" operator="equal">
      <formula>26</formula>
    </cfRule>
  </conditionalFormatting>
  <conditionalFormatting sqref="T33">
    <cfRule type="cellIs" dxfId="4100" priority="3619" stopIfTrue="1" operator="equal">
      <formula>99</formula>
    </cfRule>
  </conditionalFormatting>
  <conditionalFormatting sqref="S33">
    <cfRule type="cellIs" dxfId="4099" priority="3617" stopIfTrue="1" operator="equal">
      <formula>2</formula>
    </cfRule>
    <cfRule type="cellIs" dxfId="4098" priority="3618" stopIfTrue="1" operator="equal">
      <formula>1</formula>
    </cfRule>
  </conditionalFormatting>
  <conditionalFormatting sqref="U33:V33">
    <cfRule type="cellIs" dxfId="4097" priority="3616" stopIfTrue="1" operator="equal">
      <formula>99</formula>
    </cfRule>
  </conditionalFormatting>
  <conditionalFormatting sqref="V33">
    <cfRule type="cellIs" dxfId="4096" priority="3615" stopIfTrue="1" operator="equal">
      <formula>26</formula>
    </cfRule>
  </conditionalFormatting>
  <conditionalFormatting sqref="V33">
    <cfRule type="cellIs" dxfId="4095" priority="3614" stopIfTrue="1" operator="equal">
      <formula>99</formula>
    </cfRule>
  </conditionalFormatting>
  <conditionalFormatting sqref="U33">
    <cfRule type="cellIs" dxfId="4094" priority="3612" stopIfTrue="1" operator="equal">
      <formula>2</formula>
    </cfRule>
    <cfRule type="cellIs" dxfId="4093" priority="3613" stopIfTrue="1" operator="equal">
      <formula>1</formula>
    </cfRule>
  </conditionalFormatting>
  <conditionalFormatting sqref="W33:X33">
    <cfRule type="cellIs" dxfId="4092" priority="3611" stopIfTrue="1" operator="equal">
      <formula>99</formula>
    </cfRule>
  </conditionalFormatting>
  <conditionalFormatting sqref="X33">
    <cfRule type="cellIs" dxfId="4091" priority="3610" stopIfTrue="1" operator="equal">
      <formula>26</formula>
    </cfRule>
  </conditionalFormatting>
  <conditionalFormatting sqref="X33">
    <cfRule type="cellIs" dxfId="4090" priority="3609" stopIfTrue="1" operator="equal">
      <formula>99</formula>
    </cfRule>
  </conditionalFormatting>
  <conditionalFormatting sqref="W33">
    <cfRule type="cellIs" dxfId="4089" priority="3607" stopIfTrue="1" operator="equal">
      <formula>2</formula>
    </cfRule>
    <cfRule type="cellIs" dxfId="4088" priority="3608" stopIfTrue="1" operator="equal">
      <formula>1</formula>
    </cfRule>
  </conditionalFormatting>
  <conditionalFormatting sqref="Y33:Z33">
    <cfRule type="cellIs" dxfId="4087" priority="3606" stopIfTrue="1" operator="equal">
      <formula>99</formula>
    </cfRule>
  </conditionalFormatting>
  <conditionalFormatting sqref="Z33">
    <cfRule type="cellIs" dxfId="4086" priority="3605" stopIfTrue="1" operator="equal">
      <formula>26</formula>
    </cfRule>
  </conditionalFormatting>
  <conditionalFormatting sqref="Z33">
    <cfRule type="cellIs" dxfId="4085" priority="3604" stopIfTrue="1" operator="equal">
      <formula>99</formula>
    </cfRule>
  </conditionalFormatting>
  <conditionalFormatting sqref="Y33">
    <cfRule type="cellIs" dxfId="4084" priority="3602" stopIfTrue="1" operator="equal">
      <formula>2</formula>
    </cfRule>
    <cfRule type="cellIs" dxfId="4083" priority="3603" stopIfTrue="1" operator="equal">
      <formula>1</formula>
    </cfRule>
  </conditionalFormatting>
  <conditionalFormatting sqref="AA33:AB33">
    <cfRule type="cellIs" dxfId="4082" priority="3601" stopIfTrue="1" operator="equal">
      <formula>99</formula>
    </cfRule>
  </conditionalFormatting>
  <conditionalFormatting sqref="AB33">
    <cfRule type="cellIs" dxfId="4081" priority="3600" stopIfTrue="1" operator="equal">
      <formula>26</formula>
    </cfRule>
  </conditionalFormatting>
  <conditionalFormatting sqref="AB33">
    <cfRule type="cellIs" dxfId="4080" priority="3599" stopIfTrue="1" operator="equal">
      <formula>99</formula>
    </cfRule>
  </conditionalFormatting>
  <conditionalFormatting sqref="AA33">
    <cfRule type="cellIs" dxfId="4079" priority="3597" stopIfTrue="1" operator="equal">
      <formula>2</formula>
    </cfRule>
    <cfRule type="cellIs" dxfId="4078" priority="3598" stopIfTrue="1" operator="equal">
      <formula>1</formula>
    </cfRule>
  </conditionalFormatting>
  <conditionalFormatting sqref="AC33:AD33">
    <cfRule type="cellIs" dxfId="4077" priority="3596" stopIfTrue="1" operator="equal">
      <formula>99</formula>
    </cfRule>
  </conditionalFormatting>
  <conditionalFormatting sqref="AD33">
    <cfRule type="cellIs" dxfId="4076" priority="3595" stopIfTrue="1" operator="equal">
      <formula>26</formula>
    </cfRule>
  </conditionalFormatting>
  <conditionalFormatting sqref="AD33">
    <cfRule type="cellIs" dxfId="4075" priority="3594" stopIfTrue="1" operator="equal">
      <formula>99</formula>
    </cfRule>
  </conditionalFormatting>
  <conditionalFormatting sqref="AC33">
    <cfRule type="cellIs" dxfId="4074" priority="3592" stopIfTrue="1" operator="equal">
      <formula>2</formula>
    </cfRule>
    <cfRule type="cellIs" dxfId="4073" priority="3593" stopIfTrue="1" operator="equal">
      <formula>1</formula>
    </cfRule>
  </conditionalFormatting>
  <conditionalFormatting sqref="AE33:AF33">
    <cfRule type="cellIs" dxfId="4072" priority="3591" stopIfTrue="1" operator="equal">
      <formula>99</formula>
    </cfRule>
  </conditionalFormatting>
  <conditionalFormatting sqref="AF33">
    <cfRule type="cellIs" dxfId="4071" priority="3590" stopIfTrue="1" operator="equal">
      <formula>26</formula>
    </cfRule>
  </conditionalFormatting>
  <conditionalFormatting sqref="AF33">
    <cfRule type="cellIs" dxfId="4070" priority="3589" stopIfTrue="1" operator="equal">
      <formula>99</formula>
    </cfRule>
  </conditionalFormatting>
  <conditionalFormatting sqref="AE33">
    <cfRule type="cellIs" dxfId="4069" priority="3587" stopIfTrue="1" operator="equal">
      <formula>2</formula>
    </cfRule>
    <cfRule type="cellIs" dxfId="4068" priority="3588" stopIfTrue="1" operator="equal">
      <formula>1</formula>
    </cfRule>
  </conditionalFormatting>
  <conditionalFormatting sqref="AH33">
    <cfRule type="cellIs" dxfId="4067" priority="3586" stopIfTrue="1" operator="equal">
      <formula>26</formula>
    </cfRule>
  </conditionalFormatting>
  <conditionalFormatting sqref="AH33">
    <cfRule type="cellIs" dxfId="4066" priority="3585" stopIfTrue="1" operator="equal">
      <formula>99</formula>
    </cfRule>
  </conditionalFormatting>
  <conditionalFormatting sqref="AG33">
    <cfRule type="cellIs" dxfId="4065" priority="3583" stopIfTrue="1" operator="equal">
      <formula>2</formula>
    </cfRule>
    <cfRule type="cellIs" dxfId="4064" priority="3584" stopIfTrue="1" operator="equal">
      <formula>1</formula>
    </cfRule>
  </conditionalFormatting>
  <conditionalFormatting sqref="AG34:AH34">
    <cfRule type="cellIs" dxfId="4063" priority="3582" stopIfTrue="1" operator="equal">
      <formula>99</formula>
    </cfRule>
  </conditionalFormatting>
  <conditionalFormatting sqref="M34:N34">
    <cfRule type="cellIs" dxfId="4062" priority="3581" stopIfTrue="1" operator="equal">
      <formula>99</formula>
    </cfRule>
  </conditionalFormatting>
  <conditionalFormatting sqref="N34">
    <cfRule type="cellIs" dxfId="4061" priority="3580" stopIfTrue="1" operator="equal">
      <formula>26</formula>
    </cfRule>
  </conditionalFormatting>
  <conditionalFormatting sqref="N34">
    <cfRule type="cellIs" dxfId="4060" priority="3579" stopIfTrue="1" operator="equal">
      <formula>99</formula>
    </cfRule>
  </conditionalFormatting>
  <conditionalFormatting sqref="M34">
    <cfRule type="cellIs" dxfId="4059" priority="3577" stopIfTrue="1" operator="equal">
      <formula>2</formula>
    </cfRule>
    <cfRule type="cellIs" dxfId="4058" priority="3578" stopIfTrue="1" operator="equal">
      <formula>1</formula>
    </cfRule>
  </conditionalFormatting>
  <conditionalFormatting sqref="O34:P34">
    <cfRule type="cellIs" dxfId="4057" priority="3576" stopIfTrue="1" operator="equal">
      <formula>99</formula>
    </cfRule>
  </conditionalFormatting>
  <conditionalFormatting sqref="P34">
    <cfRule type="cellIs" dxfId="4056" priority="3575" stopIfTrue="1" operator="equal">
      <formula>26</formula>
    </cfRule>
  </conditionalFormatting>
  <conditionalFormatting sqref="P34">
    <cfRule type="cellIs" dxfId="4055" priority="3574" stopIfTrue="1" operator="equal">
      <formula>99</formula>
    </cfRule>
  </conditionalFormatting>
  <conditionalFormatting sqref="O34">
    <cfRule type="cellIs" dxfId="4054" priority="3572" stopIfTrue="1" operator="equal">
      <formula>2</formula>
    </cfRule>
    <cfRule type="cellIs" dxfId="4053" priority="3573" stopIfTrue="1" operator="equal">
      <formula>1</formula>
    </cfRule>
  </conditionalFormatting>
  <conditionalFormatting sqref="Q34:R34">
    <cfRule type="cellIs" dxfId="4052" priority="3571" stopIfTrue="1" operator="equal">
      <formula>99</formula>
    </cfRule>
  </conditionalFormatting>
  <conditionalFormatting sqref="R34">
    <cfRule type="cellIs" dxfId="4051" priority="3570" stopIfTrue="1" operator="equal">
      <formula>26</formula>
    </cfRule>
  </conditionalFormatting>
  <conditionalFormatting sqref="R34">
    <cfRule type="cellIs" dxfId="4050" priority="3569" stopIfTrue="1" operator="equal">
      <formula>99</formula>
    </cfRule>
  </conditionalFormatting>
  <conditionalFormatting sqref="Q34">
    <cfRule type="cellIs" dxfId="4049" priority="3567" stopIfTrue="1" operator="equal">
      <formula>2</formula>
    </cfRule>
    <cfRule type="cellIs" dxfId="4048" priority="3568" stopIfTrue="1" operator="equal">
      <formula>1</formula>
    </cfRule>
  </conditionalFormatting>
  <conditionalFormatting sqref="S34:T34">
    <cfRule type="cellIs" dxfId="4047" priority="3566" stopIfTrue="1" operator="equal">
      <formula>99</formula>
    </cfRule>
  </conditionalFormatting>
  <conditionalFormatting sqref="T34">
    <cfRule type="cellIs" dxfId="4046" priority="3565" stopIfTrue="1" operator="equal">
      <formula>26</formula>
    </cfRule>
  </conditionalFormatting>
  <conditionalFormatting sqref="T34">
    <cfRule type="cellIs" dxfId="4045" priority="3564" stopIfTrue="1" operator="equal">
      <formula>99</formula>
    </cfRule>
  </conditionalFormatting>
  <conditionalFormatting sqref="S34">
    <cfRule type="cellIs" dxfId="4044" priority="3562" stopIfTrue="1" operator="equal">
      <formula>2</formula>
    </cfRule>
    <cfRule type="cellIs" dxfId="4043" priority="3563" stopIfTrue="1" operator="equal">
      <formula>1</formula>
    </cfRule>
  </conditionalFormatting>
  <conditionalFormatting sqref="U34:V34">
    <cfRule type="cellIs" dxfId="4042" priority="3561" stopIfTrue="1" operator="equal">
      <formula>99</formula>
    </cfRule>
  </conditionalFormatting>
  <conditionalFormatting sqref="V34">
    <cfRule type="cellIs" dxfId="4041" priority="3560" stopIfTrue="1" operator="equal">
      <formula>26</formula>
    </cfRule>
  </conditionalFormatting>
  <conditionalFormatting sqref="V34">
    <cfRule type="cellIs" dxfId="4040" priority="3559" stopIfTrue="1" operator="equal">
      <formula>99</formula>
    </cfRule>
  </conditionalFormatting>
  <conditionalFormatting sqref="U34">
    <cfRule type="cellIs" dxfId="4039" priority="3557" stopIfTrue="1" operator="equal">
      <formula>2</formula>
    </cfRule>
    <cfRule type="cellIs" dxfId="4038" priority="3558" stopIfTrue="1" operator="equal">
      <formula>1</formula>
    </cfRule>
  </conditionalFormatting>
  <conditionalFormatting sqref="W34:X34">
    <cfRule type="cellIs" dxfId="4037" priority="3556" stopIfTrue="1" operator="equal">
      <formula>99</formula>
    </cfRule>
  </conditionalFormatting>
  <conditionalFormatting sqref="X34">
    <cfRule type="cellIs" dxfId="4036" priority="3555" stopIfTrue="1" operator="equal">
      <formula>26</formula>
    </cfRule>
  </conditionalFormatting>
  <conditionalFormatting sqref="X34">
    <cfRule type="cellIs" dxfId="4035" priority="3554" stopIfTrue="1" operator="equal">
      <formula>99</formula>
    </cfRule>
  </conditionalFormatting>
  <conditionalFormatting sqref="W34">
    <cfRule type="cellIs" dxfId="4034" priority="3552" stopIfTrue="1" operator="equal">
      <formula>2</formula>
    </cfRule>
    <cfRule type="cellIs" dxfId="4033" priority="3553" stopIfTrue="1" operator="equal">
      <formula>1</formula>
    </cfRule>
  </conditionalFormatting>
  <conditionalFormatting sqref="Y34:Z34">
    <cfRule type="cellIs" dxfId="4032" priority="3551" stopIfTrue="1" operator="equal">
      <formula>99</formula>
    </cfRule>
  </conditionalFormatting>
  <conditionalFormatting sqref="Z34">
    <cfRule type="cellIs" dxfId="4031" priority="3550" stopIfTrue="1" operator="equal">
      <formula>26</formula>
    </cfRule>
  </conditionalFormatting>
  <conditionalFormatting sqref="Z34">
    <cfRule type="cellIs" dxfId="4030" priority="3549" stopIfTrue="1" operator="equal">
      <formula>99</formula>
    </cfRule>
  </conditionalFormatting>
  <conditionalFormatting sqref="Y34">
    <cfRule type="cellIs" dxfId="4029" priority="3547" stopIfTrue="1" operator="equal">
      <formula>2</formula>
    </cfRule>
    <cfRule type="cellIs" dxfId="4028" priority="3548" stopIfTrue="1" operator="equal">
      <formula>1</formula>
    </cfRule>
  </conditionalFormatting>
  <conditionalFormatting sqref="AA34:AB34">
    <cfRule type="cellIs" dxfId="4027" priority="3546" stopIfTrue="1" operator="equal">
      <formula>99</formula>
    </cfRule>
  </conditionalFormatting>
  <conditionalFormatting sqref="AB34">
    <cfRule type="cellIs" dxfId="4026" priority="3545" stopIfTrue="1" operator="equal">
      <formula>26</formula>
    </cfRule>
  </conditionalFormatting>
  <conditionalFormatting sqref="AB34">
    <cfRule type="cellIs" dxfId="4025" priority="3544" stopIfTrue="1" operator="equal">
      <formula>99</formula>
    </cfRule>
  </conditionalFormatting>
  <conditionalFormatting sqref="AA34">
    <cfRule type="cellIs" dxfId="4024" priority="3542" stopIfTrue="1" operator="equal">
      <formula>2</formula>
    </cfRule>
    <cfRule type="cellIs" dxfId="4023" priority="3543" stopIfTrue="1" operator="equal">
      <formula>1</formula>
    </cfRule>
  </conditionalFormatting>
  <conditionalFormatting sqref="AC34:AD34">
    <cfRule type="cellIs" dxfId="4022" priority="3541" stopIfTrue="1" operator="equal">
      <formula>99</formula>
    </cfRule>
  </conditionalFormatting>
  <conditionalFormatting sqref="AD34">
    <cfRule type="cellIs" dxfId="4021" priority="3540" stopIfTrue="1" operator="equal">
      <formula>26</formula>
    </cfRule>
  </conditionalFormatting>
  <conditionalFormatting sqref="AD34">
    <cfRule type="cellIs" dxfId="4020" priority="3539" stopIfTrue="1" operator="equal">
      <formula>99</formula>
    </cfRule>
  </conditionalFormatting>
  <conditionalFormatting sqref="AC34">
    <cfRule type="cellIs" dxfId="4019" priority="3537" stopIfTrue="1" operator="equal">
      <formula>2</formula>
    </cfRule>
    <cfRule type="cellIs" dxfId="4018" priority="3538" stopIfTrue="1" operator="equal">
      <formula>1</formula>
    </cfRule>
  </conditionalFormatting>
  <conditionalFormatting sqref="AE34:AF34">
    <cfRule type="cellIs" dxfId="4017" priority="3536" stopIfTrue="1" operator="equal">
      <formula>99</formula>
    </cfRule>
  </conditionalFormatting>
  <conditionalFormatting sqref="AF34">
    <cfRule type="cellIs" dxfId="4016" priority="3535" stopIfTrue="1" operator="equal">
      <formula>26</formula>
    </cfRule>
  </conditionalFormatting>
  <conditionalFormatting sqref="AF34">
    <cfRule type="cellIs" dxfId="4015" priority="3534" stopIfTrue="1" operator="equal">
      <formula>99</formula>
    </cfRule>
  </conditionalFormatting>
  <conditionalFormatting sqref="AE34">
    <cfRule type="cellIs" dxfId="4014" priority="3532" stopIfTrue="1" operator="equal">
      <formula>2</formula>
    </cfRule>
    <cfRule type="cellIs" dxfId="4013" priority="3533" stopIfTrue="1" operator="equal">
      <formula>1</formula>
    </cfRule>
  </conditionalFormatting>
  <conditionalFormatting sqref="AH34">
    <cfRule type="cellIs" dxfId="4012" priority="3531" stopIfTrue="1" operator="equal">
      <formula>26</formula>
    </cfRule>
  </conditionalFormatting>
  <conditionalFormatting sqref="AH34">
    <cfRule type="cellIs" dxfId="4011" priority="3530" stopIfTrue="1" operator="equal">
      <formula>99</formula>
    </cfRule>
  </conditionalFormatting>
  <conditionalFormatting sqref="AG34">
    <cfRule type="cellIs" dxfId="4010" priority="3528" stopIfTrue="1" operator="equal">
      <formula>2</formula>
    </cfRule>
    <cfRule type="cellIs" dxfId="4009" priority="3529" stopIfTrue="1" operator="equal">
      <formula>1</formula>
    </cfRule>
  </conditionalFormatting>
  <conditionalFormatting sqref="AG35:AH35">
    <cfRule type="cellIs" dxfId="4008" priority="3527" stopIfTrue="1" operator="equal">
      <formula>99</formula>
    </cfRule>
  </conditionalFormatting>
  <conditionalFormatting sqref="M35:N35">
    <cfRule type="cellIs" dxfId="4007" priority="3526" stopIfTrue="1" operator="equal">
      <formula>99</formula>
    </cfRule>
  </conditionalFormatting>
  <conditionalFormatting sqref="N35">
    <cfRule type="cellIs" dxfId="4006" priority="3525" stopIfTrue="1" operator="equal">
      <formula>26</formula>
    </cfRule>
  </conditionalFormatting>
  <conditionalFormatting sqref="N35">
    <cfRule type="cellIs" dxfId="4005" priority="3524" stopIfTrue="1" operator="equal">
      <formula>99</formula>
    </cfRule>
  </conditionalFormatting>
  <conditionalFormatting sqref="M35">
    <cfRule type="cellIs" dxfId="4004" priority="3522" stopIfTrue="1" operator="equal">
      <formula>2</formula>
    </cfRule>
    <cfRule type="cellIs" dxfId="4003" priority="3523" stopIfTrue="1" operator="equal">
      <formula>1</formula>
    </cfRule>
  </conditionalFormatting>
  <conditionalFormatting sqref="O35:P35">
    <cfRule type="cellIs" dxfId="4002" priority="3521" stopIfTrue="1" operator="equal">
      <formula>99</formula>
    </cfRule>
  </conditionalFormatting>
  <conditionalFormatting sqref="P35">
    <cfRule type="cellIs" dxfId="4001" priority="3520" stopIfTrue="1" operator="equal">
      <formula>26</formula>
    </cfRule>
  </conditionalFormatting>
  <conditionalFormatting sqref="P35">
    <cfRule type="cellIs" dxfId="4000" priority="3519" stopIfTrue="1" operator="equal">
      <formula>99</formula>
    </cfRule>
  </conditionalFormatting>
  <conditionalFormatting sqref="O35">
    <cfRule type="cellIs" dxfId="3999" priority="3517" stopIfTrue="1" operator="equal">
      <formula>2</formula>
    </cfRule>
    <cfRule type="cellIs" dxfId="3998" priority="3518" stopIfTrue="1" operator="equal">
      <formula>1</formula>
    </cfRule>
  </conditionalFormatting>
  <conditionalFormatting sqref="Q35:R35">
    <cfRule type="cellIs" dxfId="3997" priority="3516" stopIfTrue="1" operator="equal">
      <formula>99</formula>
    </cfRule>
  </conditionalFormatting>
  <conditionalFormatting sqref="R35">
    <cfRule type="cellIs" dxfId="3996" priority="3515" stopIfTrue="1" operator="equal">
      <formula>26</formula>
    </cfRule>
  </conditionalFormatting>
  <conditionalFormatting sqref="R35">
    <cfRule type="cellIs" dxfId="3995" priority="3514" stopIfTrue="1" operator="equal">
      <formula>99</formula>
    </cfRule>
  </conditionalFormatting>
  <conditionalFormatting sqref="Q35">
    <cfRule type="cellIs" dxfId="3994" priority="3512" stopIfTrue="1" operator="equal">
      <formula>2</formula>
    </cfRule>
    <cfRule type="cellIs" dxfId="3993" priority="3513" stopIfTrue="1" operator="equal">
      <formula>1</formula>
    </cfRule>
  </conditionalFormatting>
  <conditionalFormatting sqref="S35:T35">
    <cfRule type="cellIs" dxfId="3992" priority="3511" stopIfTrue="1" operator="equal">
      <formula>99</formula>
    </cfRule>
  </conditionalFormatting>
  <conditionalFormatting sqref="T35">
    <cfRule type="cellIs" dxfId="3991" priority="3510" stopIfTrue="1" operator="equal">
      <formula>26</formula>
    </cfRule>
  </conditionalFormatting>
  <conditionalFormatting sqref="T35">
    <cfRule type="cellIs" dxfId="3990" priority="3509" stopIfTrue="1" operator="equal">
      <formula>99</formula>
    </cfRule>
  </conditionalFormatting>
  <conditionalFormatting sqref="S35">
    <cfRule type="cellIs" dxfId="3989" priority="3507" stopIfTrue="1" operator="equal">
      <formula>2</formula>
    </cfRule>
    <cfRule type="cellIs" dxfId="3988" priority="3508" stopIfTrue="1" operator="equal">
      <formula>1</formula>
    </cfRule>
  </conditionalFormatting>
  <conditionalFormatting sqref="U35:V35">
    <cfRule type="cellIs" dxfId="3987" priority="3506" stopIfTrue="1" operator="equal">
      <formula>99</formula>
    </cfRule>
  </conditionalFormatting>
  <conditionalFormatting sqref="V35">
    <cfRule type="cellIs" dxfId="3986" priority="3505" stopIfTrue="1" operator="equal">
      <formula>26</formula>
    </cfRule>
  </conditionalFormatting>
  <conditionalFormatting sqref="V35">
    <cfRule type="cellIs" dxfId="3985" priority="3504" stopIfTrue="1" operator="equal">
      <formula>99</formula>
    </cfRule>
  </conditionalFormatting>
  <conditionalFormatting sqref="U35">
    <cfRule type="cellIs" dxfId="3984" priority="3502" stopIfTrue="1" operator="equal">
      <formula>2</formula>
    </cfRule>
    <cfRule type="cellIs" dxfId="3983" priority="3503" stopIfTrue="1" operator="equal">
      <formula>1</formula>
    </cfRule>
  </conditionalFormatting>
  <conditionalFormatting sqref="W35:X35">
    <cfRule type="cellIs" dxfId="3982" priority="3501" stopIfTrue="1" operator="equal">
      <formula>99</formula>
    </cfRule>
  </conditionalFormatting>
  <conditionalFormatting sqref="X35">
    <cfRule type="cellIs" dxfId="3981" priority="3500" stopIfTrue="1" operator="equal">
      <formula>26</formula>
    </cfRule>
  </conditionalFormatting>
  <conditionalFormatting sqref="X35">
    <cfRule type="cellIs" dxfId="3980" priority="3499" stopIfTrue="1" operator="equal">
      <formula>99</formula>
    </cfRule>
  </conditionalFormatting>
  <conditionalFormatting sqref="W35">
    <cfRule type="cellIs" dxfId="3979" priority="3497" stopIfTrue="1" operator="equal">
      <formula>2</formula>
    </cfRule>
    <cfRule type="cellIs" dxfId="3978" priority="3498" stopIfTrue="1" operator="equal">
      <formula>1</formula>
    </cfRule>
  </conditionalFormatting>
  <conditionalFormatting sqref="Y35:Z35">
    <cfRule type="cellIs" dxfId="3977" priority="3496" stopIfTrue="1" operator="equal">
      <formula>99</formula>
    </cfRule>
  </conditionalFormatting>
  <conditionalFormatting sqref="Z35">
    <cfRule type="cellIs" dxfId="3976" priority="3495" stopIfTrue="1" operator="equal">
      <formula>26</formula>
    </cfRule>
  </conditionalFormatting>
  <conditionalFormatting sqref="Z35">
    <cfRule type="cellIs" dxfId="3975" priority="3494" stopIfTrue="1" operator="equal">
      <formula>99</formula>
    </cfRule>
  </conditionalFormatting>
  <conditionalFormatting sqref="Y35">
    <cfRule type="cellIs" dxfId="3974" priority="3492" stopIfTrue="1" operator="equal">
      <formula>2</formula>
    </cfRule>
    <cfRule type="cellIs" dxfId="3973" priority="3493" stopIfTrue="1" operator="equal">
      <formula>1</formula>
    </cfRule>
  </conditionalFormatting>
  <conditionalFormatting sqref="AA35:AB35">
    <cfRule type="cellIs" dxfId="3972" priority="3491" stopIfTrue="1" operator="equal">
      <formula>99</formula>
    </cfRule>
  </conditionalFormatting>
  <conditionalFormatting sqref="AB35">
    <cfRule type="cellIs" dxfId="3971" priority="3490" stopIfTrue="1" operator="equal">
      <formula>26</formula>
    </cfRule>
  </conditionalFormatting>
  <conditionalFormatting sqref="AB35">
    <cfRule type="cellIs" dxfId="3970" priority="3489" stopIfTrue="1" operator="equal">
      <formula>99</formula>
    </cfRule>
  </conditionalFormatting>
  <conditionalFormatting sqref="AA35">
    <cfRule type="cellIs" dxfId="3969" priority="3487" stopIfTrue="1" operator="equal">
      <formula>2</formula>
    </cfRule>
    <cfRule type="cellIs" dxfId="3968" priority="3488" stopIfTrue="1" operator="equal">
      <formula>1</formula>
    </cfRule>
  </conditionalFormatting>
  <conditionalFormatting sqref="AC35:AD35">
    <cfRule type="cellIs" dxfId="3967" priority="3486" stopIfTrue="1" operator="equal">
      <formula>99</formula>
    </cfRule>
  </conditionalFormatting>
  <conditionalFormatting sqref="AD35">
    <cfRule type="cellIs" dxfId="3966" priority="3485" stopIfTrue="1" operator="equal">
      <formula>26</formula>
    </cfRule>
  </conditionalFormatting>
  <conditionalFormatting sqref="AD35">
    <cfRule type="cellIs" dxfId="3965" priority="3484" stopIfTrue="1" operator="equal">
      <formula>99</formula>
    </cfRule>
  </conditionalFormatting>
  <conditionalFormatting sqref="AC35">
    <cfRule type="cellIs" dxfId="3964" priority="3482" stopIfTrue="1" operator="equal">
      <formula>2</formula>
    </cfRule>
    <cfRule type="cellIs" dxfId="3963" priority="3483" stopIfTrue="1" operator="equal">
      <formula>1</formula>
    </cfRule>
  </conditionalFormatting>
  <conditionalFormatting sqref="AE35:AF35">
    <cfRule type="cellIs" dxfId="3962" priority="3481" stopIfTrue="1" operator="equal">
      <formula>99</formula>
    </cfRule>
  </conditionalFormatting>
  <conditionalFormatting sqref="AF35">
    <cfRule type="cellIs" dxfId="3961" priority="3480" stopIfTrue="1" operator="equal">
      <formula>26</formula>
    </cfRule>
  </conditionalFormatting>
  <conditionalFormatting sqref="AF35">
    <cfRule type="cellIs" dxfId="3960" priority="3479" stopIfTrue="1" operator="equal">
      <formula>99</formula>
    </cfRule>
  </conditionalFormatting>
  <conditionalFormatting sqref="AE35">
    <cfRule type="cellIs" dxfId="3959" priority="3477" stopIfTrue="1" operator="equal">
      <formula>2</formula>
    </cfRule>
    <cfRule type="cellIs" dxfId="3958" priority="3478" stopIfTrue="1" operator="equal">
      <formula>1</formula>
    </cfRule>
  </conditionalFormatting>
  <conditionalFormatting sqref="AH35">
    <cfRule type="cellIs" dxfId="3957" priority="3476" stopIfTrue="1" operator="equal">
      <formula>26</formula>
    </cfRule>
  </conditionalFormatting>
  <conditionalFormatting sqref="AH35">
    <cfRule type="cellIs" dxfId="3956" priority="3475" stopIfTrue="1" operator="equal">
      <formula>99</formula>
    </cfRule>
  </conditionalFormatting>
  <conditionalFormatting sqref="AG35">
    <cfRule type="cellIs" dxfId="3955" priority="3473" stopIfTrue="1" operator="equal">
      <formula>2</formula>
    </cfRule>
    <cfRule type="cellIs" dxfId="3954" priority="3474" stopIfTrue="1" operator="equal">
      <formula>1</formula>
    </cfRule>
  </conditionalFormatting>
  <conditionalFormatting sqref="AG36:AH36">
    <cfRule type="cellIs" dxfId="3953" priority="3472" stopIfTrue="1" operator="equal">
      <formula>99</formula>
    </cfRule>
  </conditionalFormatting>
  <conditionalFormatting sqref="M36:N36">
    <cfRule type="cellIs" dxfId="3952" priority="3471" stopIfTrue="1" operator="equal">
      <formula>99</formula>
    </cfRule>
  </conditionalFormatting>
  <conditionalFormatting sqref="N36">
    <cfRule type="cellIs" dxfId="3951" priority="3470" stopIfTrue="1" operator="equal">
      <formula>26</formula>
    </cfRule>
  </conditionalFormatting>
  <conditionalFormatting sqref="N36">
    <cfRule type="cellIs" dxfId="3950" priority="3469" stopIfTrue="1" operator="equal">
      <formula>99</formula>
    </cfRule>
  </conditionalFormatting>
  <conditionalFormatting sqref="M36">
    <cfRule type="cellIs" dxfId="3949" priority="3467" stopIfTrue="1" operator="equal">
      <formula>2</formula>
    </cfRule>
    <cfRule type="cellIs" dxfId="3948" priority="3468" stopIfTrue="1" operator="equal">
      <formula>1</formula>
    </cfRule>
  </conditionalFormatting>
  <conditionalFormatting sqref="O36:P36">
    <cfRule type="cellIs" dxfId="3947" priority="3466" stopIfTrue="1" operator="equal">
      <formula>99</formula>
    </cfRule>
  </conditionalFormatting>
  <conditionalFormatting sqref="P36">
    <cfRule type="cellIs" dxfId="3946" priority="3465" stopIfTrue="1" operator="equal">
      <formula>26</formula>
    </cfRule>
  </conditionalFormatting>
  <conditionalFormatting sqref="P36">
    <cfRule type="cellIs" dxfId="3945" priority="3464" stopIfTrue="1" operator="equal">
      <formula>99</formula>
    </cfRule>
  </conditionalFormatting>
  <conditionalFormatting sqref="O36">
    <cfRule type="cellIs" dxfId="3944" priority="3462" stopIfTrue="1" operator="equal">
      <formula>2</formula>
    </cfRule>
    <cfRule type="cellIs" dxfId="3943" priority="3463" stopIfTrue="1" operator="equal">
      <formula>1</formula>
    </cfRule>
  </conditionalFormatting>
  <conditionalFormatting sqref="Q36:R36">
    <cfRule type="cellIs" dxfId="3942" priority="3461" stopIfTrue="1" operator="equal">
      <formula>99</formula>
    </cfRule>
  </conditionalFormatting>
  <conditionalFormatting sqref="R36">
    <cfRule type="cellIs" dxfId="3941" priority="3460" stopIfTrue="1" operator="equal">
      <formula>26</formula>
    </cfRule>
  </conditionalFormatting>
  <conditionalFormatting sqref="R36">
    <cfRule type="cellIs" dxfId="3940" priority="3459" stopIfTrue="1" operator="equal">
      <formula>99</formula>
    </cfRule>
  </conditionalFormatting>
  <conditionalFormatting sqref="Q36">
    <cfRule type="cellIs" dxfId="3939" priority="3457" stopIfTrue="1" operator="equal">
      <formula>2</formula>
    </cfRule>
    <cfRule type="cellIs" dxfId="3938" priority="3458" stopIfTrue="1" operator="equal">
      <formula>1</formula>
    </cfRule>
  </conditionalFormatting>
  <conditionalFormatting sqref="S36:T36">
    <cfRule type="cellIs" dxfId="3937" priority="3456" stopIfTrue="1" operator="equal">
      <formula>99</formula>
    </cfRule>
  </conditionalFormatting>
  <conditionalFormatting sqref="T36">
    <cfRule type="cellIs" dxfId="3936" priority="3455" stopIfTrue="1" operator="equal">
      <formula>26</formula>
    </cfRule>
  </conditionalFormatting>
  <conditionalFormatting sqref="T36">
    <cfRule type="cellIs" dxfId="3935" priority="3454" stopIfTrue="1" operator="equal">
      <formula>99</formula>
    </cfRule>
  </conditionalFormatting>
  <conditionalFormatting sqref="S36">
    <cfRule type="cellIs" dxfId="3934" priority="3452" stopIfTrue="1" operator="equal">
      <formula>2</formula>
    </cfRule>
    <cfRule type="cellIs" dxfId="3933" priority="3453" stopIfTrue="1" operator="equal">
      <formula>1</formula>
    </cfRule>
  </conditionalFormatting>
  <conditionalFormatting sqref="U36:V36">
    <cfRule type="cellIs" dxfId="3932" priority="3451" stopIfTrue="1" operator="equal">
      <formula>99</formula>
    </cfRule>
  </conditionalFormatting>
  <conditionalFormatting sqref="V36">
    <cfRule type="cellIs" dxfId="3931" priority="3450" stopIfTrue="1" operator="equal">
      <formula>26</formula>
    </cfRule>
  </conditionalFormatting>
  <conditionalFormatting sqref="V36">
    <cfRule type="cellIs" dxfId="3930" priority="3449" stopIfTrue="1" operator="equal">
      <formula>99</formula>
    </cfRule>
  </conditionalFormatting>
  <conditionalFormatting sqref="U36">
    <cfRule type="cellIs" dxfId="3929" priority="3447" stopIfTrue="1" operator="equal">
      <formula>2</formula>
    </cfRule>
    <cfRule type="cellIs" dxfId="3928" priority="3448" stopIfTrue="1" operator="equal">
      <formula>1</formula>
    </cfRule>
  </conditionalFormatting>
  <conditionalFormatting sqref="W36:X36">
    <cfRule type="cellIs" dxfId="3927" priority="3446" stopIfTrue="1" operator="equal">
      <formula>99</formula>
    </cfRule>
  </conditionalFormatting>
  <conditionalFormatting sqref="X36">
    <cfRule type="cellIs" dxfId="3926" priority="3445" stopIfTrue="1" operator="equal">
      <formula>26</formula>
    </cfRule>
  </conditionalFormatting>
  <conditionalFormatting sqref="X36">
    <cfRule type="cellIs" dxfId="3925" priority="3444" stopIfTrue="1" operator="equal">
      <formula>99</formula>
    </cfRule>
  </conditionalFormatting>
  <conditionalFormatting sqref="W36">
    <cfRule type="cellIs" dxfId="3924" priority="3442" stopIfTrue="1" operator="equal">
      <formula>2</formula>
    </cfRule>
    <cfRule type="cellIs" dxfId="3923" priority="3443" stopIfTrue="1" operator="equal">
      <formula>1</formula>
    </cfRule>
  </conditionalFormatting>
  <conditionalFormatting sqref="Y36:Z36">
    <cfRule type="cellIs" dxfId="3922" priority="3441" stopIfTrue="1" operator="equal">
      <formula>99</formula>
    </cfRule>
  </conditionalFormatting>
  <conditionalFormatting sqref="Z36">
    <cfRule type="cellIs" dxfId="3921" priority="3440" stopIfTrue="1" operator="equal">
      <formula>26</formula>
    </cfRule>
  </conditionalFormatting>
  <conditionalFormatting sqref="Z36">
    <cfRule type="cellIs" dxfId="3920" priority="3439" stopIfTrue="1" operator="equal">
      <formula>99</formula>
    </cfRule>
  </conditionalFormatting>
  <conditionalFormatting sqref="Y36">
    <cfRule type="cellIs" dxfId="3919" priority="3437" stopIfTrue="1" operator="equal">
      <formula>2</formula>
    </cfRule>
    <cfRule type="cellIs" dxfId="3918" priority="3438" stopIfTrue="1" operator="equal">
      <formula>1</formula>
    </cfRule>
  </conditionalFormatting>
  <conditionalFormatting sqref="AA36:AB36">
    <cfRule type="cellIs" dxfId="3917" priority="3436" stopIfTrue="1" operator="equal">
      <formula>99</formula>
    </cfRule>
  </conditionalFormatting>
  <conditionalFormatting sqref="AB36">
    <cfRule type="cellIs" dxfId="3916" priority="3435" stopIfTrue="1" operator="equal">
      <formula>26</formula>
    </cfRule>
  </conditionalFormatting>
  <conditionalFormatting sqref="AB36">
    <cfRule type="cellIs" dxfId="3915" priority="3434" stopIfTrue="1" operator="equal">
      <formula>99</formula>
    </cfRule>
  </conditionalFormatting>
  <conditionalFormatting sqref="AA36">
    <cfRule type="cellIs" dxfId="3914" priority="3432" stopIfTrue="1" operator="equal">
      <formula>2</formula>
    </cfRule>
    <cfRule type="cellIs" dxfId="3913" priority="3433" stopIfTrue="1" operator="equal">
      <formula>1</formula>
    </cfRule>
  </conditionalFormatting>
  <conditionalFormatting sqref="AC36:AD36">
    <cfRule type="cellIs" dxfId="3912" priority="3431" stopIfTrue="1" operator="equal">
      <formula>99</formula>
    </cfRule>
  </conditionalFormatting>
  <conditionalFormatting sqref="AD36">
    <cfRule type="cellIs" dxfId="3911" priority="3430" stopIfTrue="1" operator="equal">
      <formula>26</formula>
    </cfRule>
  </conditionalFormatting>
  <conditionalFormatting sqref="AD36">
    <cfRule type="cellIs" dxfId="3910" priority="3429" stopIfTrue="1" operator="equal">
      <formula>99</formula>
    </cfRule>
  </conditionalFormatting>
  <conditionalFormatting sqref="AC36">
    <cfRule type="cellIs" dxfId="3909" priority="3427" stopIfTrue="1" operator="equal">
      <formula>2</formula>
    </cfRule>
    <cfRule type="cellIs" dxfId="3908" priority="3428" stopIfTrue="1" operator="equal">
      <formula>1</formula>
    </cfRule>
  </conditionalFormatting>
  <conditionalFormatting sqref="AE36:AF36">
    <cfRule type="cellIs" dxfId="3907" priority="3426" stopIfTrue="1" operator="equal">
      <formula>99</formula>
    </cfRule>
  </conditionalFormatting>
  <conditionalFormatting sqref="AF36">
    <cfRule type="cellIs" dxfId="3906" priority="3425" stopIfTrue="1" operator="equal">
      <formula>26</formula>
    </cfRule>
  </conditionalFormatting>
  <conditionalFormatting sqref="AF36">
    <cfRule type="cellIs" dxfId="3905" priority="3424" stopIfTrue="1" operator="equal">
      <formula>99</formula>
    </cfRule>
  </conditionalFormatting>
  <conditionalFormatting sqref="AE36">
    <cfRule type="cellIs" dxfId="3904" priority="3422" stopIfTrue="1" operator="equal">
      <formula>2</formula>
    </cfRule>
    <cfRule type="cellIs" dxfId="3903" priority="3423" stopIfTrue="1" operator="equal">
      <formula>1</formula>
    </cfRule>
  </conditionalFormatting>
  <conditionalFormatting sqref="AH36">
    <cfRule type="cellIs" dxfId="3902" priority="3421" stopIfTrue="1" operator="equal">
      <formula>26</formula>
    </cfRule>
  </conditionalFormatting>
  <conditionalFormatting sqref="AH36">
    <cfRule type="cellIs" dxfId="3901" priority="3420" stopIfTrue="1" operator="equal">
      <formula>99</formula>
    </cfRule>
  </conditionalFormatting>
  <conditionalFormatting sqref="AG36">
    <cfRule type="cellIs" dxfId="3900" priority="3418" stopIfTrue="1" operator="equal">
      <formula>2</formula>
    </cfRule>
    <cfRule type="cellIs" dxfId="3899" priority="3419" stopIfTrue="1" operator="equal">
      <formula>1</formula>
    </cfRule>
  </conditionalFormatting>
  <conditionalFormatting sqref="AG37:AH37">
    <cfRule type="cellIs" dxfId="3898" priority="3417" stopIfTrue="1" operator="equal">
      <formula>99</formula>
    </cfRule>
  </conditionalFormatting>
  <conditionalFormatting sqref="M37:N37">
    <cfRule type="cellIs" dxfId="3897" priority="3416" stopIfTrue="1" operator="equal">
      <formula>99</formula>
    </cfRule>
  </conditionalFormatting>
  <conditionalFormatting sqref="N37">
    <cfRule type="cellIs" dxfId="3896" priority="3415" stopIfTrue="1" operator="equal">
      <formula>26</formula>
    </cfRule>
  </conditionalFormatting>
  <conditionalFormatting sqref="N37">
    <cfRule type="cellIs" dxfId="3895" priority="3414" stopIfTrue="1" operator="equal">
      <formula>99</formula>
    </cfRule>
  </conditionalFormatting>
  <conditionalFormatting sqref="M37">
    <cfRule type="cellIs" dxfId="3894" priority="3412" stopIfTrue="1" operator="equal">
      <formula>2</formula>
    </cfRule>
    <cfRule type="cellIs" dxfId="3893" priority="3413" stopIfTrue="1" operator="equal">
      <formula>1</formula>
    </cfRule>
  </conditionalFormatting>
  <conditionalFormatting sqref="O37:P37">
    <cfRule type="cellIs" dxfId="3892" priority="3411" stopIfTrue="1" operator="equal">
      <formula>99</formula>
    </cfRule>
  </conditionalFormatting>
  <conditionalFormatting sqref="P37">
    <cfRule type="cellIs" dxfId="3891" priority="3410" stopIfTrue="1" operator="equal">
      <formula>26</formula>
    </cfRule>
  </conditionalFormatting>
  <conditionalFormatting sqref="P37">
    <cfRule type="cellIs" dxfId="3890" priority="3409" stopIfTrue="1" operator="equal">
      <formula>99</formula>
    </cfRule>
  </conditionalFormatting>
  <conditionalFormatting sqref="O37">
    <cfRule type="cellIs" dxfId="3889" priority="3407" stopIfTrue="1" operator="equal">
      <formula>2</formula>
    </cfRule>
    <cfRule type="cellIs" dxfId="3888" priority="3408" stopIfTrue="1" operator="equal">
      <formula>1</formula>
    </cfRule>
  </conditionalFormatting>
  <conditionalFormatting sqref="Q37:R37">
    <cfRule type="cellIs" dxfId="3887" priority="3406" stopIfTrue="1" operator="equal">
      <formula>99</formula>
    </cfRule>
  </conditionalFormatting>
  <conditionalFormatting sqref="R37">
    <cfRule type="cellIs" dxfId="3886" priority="3405" stopIfTrue="1" operator="equal">
      <formula>26</formula>
    </cfRule>
  </conditionalFormatting>
  <conditionalFormatting sqref="R37">
    <cfRule type="cellIs" dxfId="3885" priority="3404" stopIfTrue="1" operator="equal">
      <formula>99</formula>
    </cfRule>
  </conditionalFormatting>
  <conditionalFormatting sqref="Q37">
    <cfRule type="cellIs" dxfId="3884" priority="3402" stopIfTrue="1" operator="equal">
      <formula>2</formula>
    </cfRule>
    <cfRule type="cellIs" dxfId="3883" priority="3403" stopIfTrue="1" operator="equal">
      <formula>1</formula>
    </cfRule>
  </conditionalFormatting>
  <conditionalFormatting sqref="S37:T37">
    <cfRule type="cellIs" dxfId="3882" priority="3401" stopIfTrue="1" operator="equal">
      <formula>99</formula>
    </cfRule>
  </conditionalFormatting>
  <conditionalFormatting sqref="T37">
    <cfRule type="cellIs" dxfId="3881" priority="3400" stopIfTrue="1" operator="equal">
      <formula>26</formula>
    </cfRule>
  </conditionalFormatting>
  <conditionalFormatting sqref="T37">
    <cfRule type="cellIs" dxfId="3880" priority="3399" stopIfTrue="1" operator="equal">
      <formula>99</formula>
    </cfRule>
  </conditionalFormatting>
  <conditionalFormatting sqref="S37">
    <cfRule type="cellIs" dxfId="3879" priority="3397" stopIfTrue="1" operator="equal">
      <formula>2</formula>
    </cfRule>
    <cfRule type="cellIs" dxfId="3878" priority="3398" stopIfTrue="1" operator="equal">
      <formula>1</formula>
    </cfRule>
  </conditionalFormatting>
  <conditionalFormatting sqref="U37:V37">
    <cfRule type="cellIs" dxfId="3877" priority="3396" stopIfTrue="1" operator="equal">
      <formula>99</formula>
    </cfRule>
  </conditionalFormatting>
  <conditionalFormatting sqref="V37">
    <cfRule type="cellIs" dxfId="3876" priority="3395" stopIfTrue="1" operator="equal">
      <formula>26</formula>
    </cfRule>
  </conditionalFormatting>
  <conditionalFormatting sqref="V37">
    <cfRule type="cellIs" dxfId="3875" priority="3394" stopIfTrue="1" operator="equal">
      <formula>99</formula>
    </cfRule>
  </conditionalFormatting>
  <conditionalFormatting sqref="U37">
    <cfRule type="cellIs" dxfId="3874" priority="3392" stopIfTrue="1" operator="equal">
      <formula>2</formula>
    </cfRule>
    <cfRule type="cellIs" dxfId="3873" priority="3393" stopIfTrue="1" operator="equal">
      <formula>1</formula>
    </cfRule>
  </conditionalFormatting>
  <conditionalFormatting sqref="W37:X37">
    <cfRule type="cellIs" dxfId="3872" priority="3391" stopIfTrue="1" operator="equal">
      <formula>99</formula>
    </cfRule>
  </conditionalFormatting>
  <conditionalFormatting sqref="X37">
    <cfRule type="cellIs" dxfId="3871" priority="3390" stopIfTrue="1" operator="equal">
      <formula>26</formula>
    </cfRule>
  </conditionalFormatting>
  <conditionalFormatting sqref="X37">
    <cfRule type="cellIs" dxfId="3870" priority="3389" stopIfTrue="1" operator="equal">
      <formula>99</formula>
    </cfRule>
  </conditionalFormatting>
  <conditionalFormatting sqref="W37">
    <cfRule type="cellIs" dxfId="3869" priority="3387" stopIfTrue="1" operator="equal">
      <formula>2</formula>
    </cfRule>
    <cfRule type="cellIs" dxfId="3868" priority="3388" stopIfTrue="1" operator="equal">
      <formula>1</formula>
    </cfRule>
  </conditionalFormatting>
  <conditionalFormatting sqref="Y37:Z37">
    <cfRule type="cellIs" dxfId="3867" priority="3386" stopIfTrue="1" operator="equal">
      <formula>99</formula>
    </cfRule>
  </conditionalFormatting>
  <conditionalFormatting sqref="Z37">
    <cfRule type="cellIs" dxfId="3866" priority="3385" stopIfTrue="1" operator="equal">
      <formula>26</formula>
    </cfRule>
  </conditionalFormatting>
  <conditionalFormatting sqref="Z37">
    <cfRule type="cellIs" dxfId="3865" priority="3384" stopIfTrue="1" operator="equal">
      <formula>99</formula>
    </cfRule>
  </conditionalFormatting>
  <conditionalFormatting sqref="Y37">
    <cfRule type="cellIs" dxfId="3864" priority="3382" stopIfTrue="1" operator="equal">
      <formula>2</formula>
    </cfRule>
    <cfRule type="cellIs" dxfId="3863" priority="3383" stopIfTrue="1" operator="equal">
      <formula>1</formula>
    </cfRule>
  </conditionalFormatting>
  <conditionalFormatting sqref="AA37:AB37">
    <cfRule type="cellIs" dxfId="3862" priority="3381" stopIfTrue="1" operator="equal">
      <formula>99</formula>
    </cfRule>
  </conditionalFormatting>
  <conditionalFormatting sqref="AB37">
    <cfRule type="cellIs" dxfId="3861" priority="3380" stopIfTrue="1" operator="equal">
      <formula>26</formula>
    </cfRule>
  </conditionalFormatting>
  <conditionalFormatting sqref="AB37">
    <cfRule type="cellIs" dxfId="3860" priority="3379" stopIfTrue="1" operator="equal">
      <formula>99</formula>
    </cfRule>
  </conditionalFormatting>
  <conditionalFormatting sqref="AA37">
    <cfRule type="cellIs" dxfId="3859" priority="3377" stopIfTrue="1" operator="equal">
      <formula>2</formula>
    </cfRule>
    <cfRule type="cellIs" dxfId="3858" priority="3378" stopIfTrue="1" operator="equal">
      <formula>1</formula>
    </cfRule>
  </conditionalFormatting>
  <conditionalFormatting sqref="AC37:AD37">
    <cfRule type="cellIs" dxfId="3857" priority="3376" stopIfTrue="1" operator="equal">
      <formula>99</formula>
    </cfRule>
  </conditionalFormatting>
  <conditionalFormatting sqref="AD37">
    <cfRule type="cellIs" dxfId="3856" priority="3375" stopIfTrue="1" operator="equal">
      <formula>26</formula>
    </cfRule>
  </conditionalFormatting>
  <conditionalFormatting sqref="AD37">
    <cfRule type="cellIs" dxfId="3855" priority="3374" stopIfTrue="1" operator="equal">
      <formula>99</formula>
    </cfRule>
  </conditionalFormatting>
  <conditionalFormatting sqref="AC37">
    <cfRule type="cellIs" dxfId="3854" priority="3372" stopIfTrue="1" operator="equal">
      <formula>2</formula>
    </cfRule>
    <cfRule type="cellIs" dxfId="3853" priority="3373" stopIfTrue="1" operator="equal">
      <formula>1</formula>
    </cfRule>
  </conditionalFormatting>
  <conditionalFormatting sqref="AE37:AF37">
    <cfRule type="cellIs" dxfId="3852" priority="3371" stopIfTrue="1" operator="equal">
      <formula>99</formula>
    </cfRule>
  </conditionalFormatting>
  <conditionalFormatting sqref="AF37">
    <cfRule type="cellIs" dxfId="3851" priority="3370" stopIfTrue="1" operator="equal">
      <formula>26</formula>
    </cfRule>
  </conditionalFormatting>
  <conditionalFormatting sqref="AF37">
    <cfRule type="cellIs" dxfId="3850" priority="3369" stopIfTrue="1" operator="equal">
      <formula>99</formula>
    </cfRule>
  </conditionalFormatting>
  <conditionalFormatting sqref="AE37">
    <cfRule type="cellIs" dxfId="3849" priority="3367" stopIfTrue="1" operator="equal">
      <formula>2</formula>
    </cfRule>
    <cfRule type="cellIs" dxfId="3848" priority="3368" stopIfTrue="1" operator="equal">
      <formula>1</formula>
    </cfRule>
  </conditionalFormatting>
  <conditionalFormatting sqref="AH37">
    <cfRule type="cellIs" dxfId="3847" priority="3366" stopIfTrue="1" operator="equal">
      <formula>26</formula>
    </cfRule>
  </conditionalFormatting>
  <conditionalFormatting sqref="AH37">
    <cfRule type="cellIs" dxfId="3846" priority="3365" stopIfTrue="1" operator="equal">
      <formula>99</formula>
    </cfRule>
  </conditionalFormatting>
  <conditionalFormatting sqref="AG37">
    <cfRule type="cellIs" dxfId="3845" priority="3363" stopIfTrue="1" operator="equal">
      <formula>2</formula>
    </cfRule>
    <cfRule type="cellIs" dxfId="3844" priority="3364" stopIfTrue="1" operator="equal">
      <formula>1</formula>
    </cfRule>
  </conditionalFormatting>
  <conditionalFormatting sqref="AG38:AH38">
    <cfRule type="cellIs" dxfId="3843" priority="3362" stopIfTrue="1" operator="equal">
      <formula>99</formula>
    </cfRule>
  </conditionalFormatting>
  <conditionalFormatting sqref="M38:N38">
    <cfRule type="cellIs" dxfId="3842" priority="3361" stopIfTrue="1" operator="equal">
      <formula>99</formula>
    </cfRule>
  </conditionalFormatting>
  <conditionalFormatting sqref="N38">
    <cfRule type="cellIs" dxfId="3841" priority="3360" stopIfTrue="1" operator="equal">
      <formula>26</formula>
    </cfRule>
  </conditionalFormatting>
  <conditionalFormatting sqref="N38">
    <cfRule type="cellIs" dxfId="3840" priority="3359" stopIfTrue="1" operator="equal">
      <formula>99</formula>
    </cfRule>
  </conditionalFormatting>
  <conditionalFormatting sqref="M38">
    <cfRule type="cellIs" dxfId="3839" priority="3357" stopIfTrue="1" operator="equal">
      <formula>2</formula>
    </cfRule>
    <cfRule type="cellIs" dxfId="3838" priority="3358" stopIfTrue="1" operator="equal">
      <formula>1</formula>
    </cfRule>
  </conditionalFormatting>
  <conditionalFormatting sqref="O38:P38">
    <cfRule type="cellIs" dxfId="3837" priority="3356" stopIfTrue="1" operator="equal">
      <formula>99</formula>
    </cfRule>
  </conditionalFormatting>
  <conditionalFormatting sqref="P38">
    <cfRule type="cellIs" dxfId="3836" priority="3355" stopIfTrue="1" operator="equal">
      <formula>26</formula>
    </cfRule>
  </conditionalFormatting>
  <conditionalFormatting sqref="P38">
    <cfRule type="cellIs" dxfId="3835" priority="3354" stopIfTrue="1" operator="equal">
      <formula>99</formula>
    </cfRule>
  </conditionalFormatting>
  <conditionalFormatting sqref="O38">
    <cfRule type="cellIs" dxfId="3834" priority="3352" stopIfTrue="1" operator="equal">
      <formula>2</formula>
    </cfRule>
    <cfRule type="cellIs" dxfId="3833" priority="3353" stopIfTrue="1" operator="equal">
      <formula>1</formula>
    </cfRule>
  </conditionalFormatting>
  <conditionalFormatting sqref="Q38:R38">
    <cfRule type="cellIs" dxfId="3832" priority="3351" stopIfTrue="1" operator="equal">
      <formula>99</formula>
    </cfRule>
  </conditionalFormatting>
  <conditionalFormatting sqref="R38">
    <cfRule type="cellIs" dxfId="3831" priority="3350" stopIfTrue="1" operator="equal">
      <formula>26</formula>
    </cfRule>
  </conditionalFormatting>
  <conditionalFormatting sqref="R38">
    <cfRule type="cellIs" dxfId="3830" priority="3349" stopIfTrue="1" operator="equal">
      <formula>99</formula>
    </cfRule>
  </conditionalFormatting>
  <conditionalFormatting sqref="Q38">
    <cfRule type="cellIs" dxfId="3829" priority="3347" stopIfTrue="1" operator="equal">
      <formula>2</formula>
    </cfRule>
    <cfRule type="cellIs" dxfId="3828" priority="3348" stopIfTrue="1" operator="equal">
      <formula>1</formula>
    </cfRule>
  </conditionalFormatting>
  <conditionalFormatting sqref="S38:T38">
    <cfRule type="cellIs" dxfId="3827" priority="3346" stopIfTrue="1" operator="equal">
      <formula>99</formula>
    </cfRule>
  </conditionalFormatting>
  <conditionalFormatting sqref="T38">
    <cfRule type="cellIs" dxfId="3826" priority="3345" stopIfTrue="1" operator="equal">
      <formula>26</formula>
    </cfRule>
  </conditionalFormatting>
  <conditionalFormatting sqref="T38">
    <cfRule type="cellIs" dxfId="3825" priority="3344" stopIfTrue="1" operator="equal">
      <formula>99</formula>
    </cfRule>
  </conditionalFormatting>
  <conditionalFormatting sqref="S38">
    <cfRule type="cellIs" dxfId="3824" priority="3342" stopIfTrue="1" operator="equal">
      <formula>2</formula>
    </cfRule>
    <cfRule type="cellIs" dxfId="3823" priority="3343" stopIfTrue="1" operator="equal">
      <formula>1</formula>
    </cfRule>
  </conditionalFormatting>
  <conditionalFormatting sqref="U38:V38">
    <cfRule type="cellIs" dxfId="3822" priority="3341" stopIfTrue="1" operator="equal">
      <formula>99</formula>
    </cfRule>
  </conditionalFormatting>
  <conditionalFormatting sqref="V38">
    <cfRule type="cellIs" dxfId="3821" priority="3340" stopIfTrue="1" operator="equal">
      <formula>26</formula>
    </cfRule>
  </conditionalFormatting>
  <conditionalFormatting sqref="V38">
    <cfRule type="cellIs" dxfId="3820" priority="3339" stopIfTrue="1" operator="equal">
      <formula>99</formula>
    </cfRule>
  </conditionalFormatting>
  <conditionalFormatting sqref="U38">
    <cfRule type="cellIs" dxfId="3819" priority="3337" stopIfTrue="1" operator="equal">
      <formula>2</formula>
    </cfRule>
    <cfRule type="cellIs" dxfId="3818" priority="3338" stopIfTrue="1" operator="equal">
      <formula>1</formula>
    </cfRule>
  </conditionalFormatting>
  <conditionalFormatting sqref="W38:X38">
    <cfRule type="cellIs" dxfId="3817" priority="3336" stopIfTrue="1" operator="equal">
      <formula>99</formula>
    </cfRule>
  </conditionalFormatting>
  <conditionalFormatting sqref="X38">
    <cfRule type="cellIs" dxfId="3816" priority="3335" stopIfTrue="1" operator="equal">
      <formula>26</formula>
    </cfRule>
  </conditionalFormatting>
  <conditionalFormatting sqref="X38">
    <cfRule type="cellIs" dxfId="3815" priority="3334" stopIfTrue="1" operator="equal">
      <formula>99</formula>
    </cfRule>
  </conditionalFormatting>
  <conditionalFormatting sqref="W38">
    <cfRule type="cellIs" dxfId="3814" priority="3332" stopIfTrue="1" operator="equal">
      <formula>2</formula>
    </cfRule>
    <cfRule type="cellIs" dxfId="3813" priority="3333" stopIfTrue="1" operator="equal">
      <formula>1</formula>
    </cfRule>
  </conditionalFormatting>
  <conditionalFormatting sqref="Y38:Z38">
    <cfRule type="cellIs" dxfId="3812" priority="3331" stopIfTrue="1" operator="equal">
      <formula>99</formula>
    </cfRule>
  </conditionalFormatting>
  <conditionalFormatting sqref="Z38">
    <cfRule type="cellIs" dxfId="3811" priority="3330" stopIfTrue="1" operator="equal">
      <formula>26</formula>
    </cfRule>
  </conditionalFormatting>
  <conditionalFormatting sqref="Z38">
    <cfRule type="cellIs" dxfId="3810" priority="3329" stopIfTrue="1" operator="equal">
      <formula>99</formula>
    </cfRule>
  </conditionalFormatting>
  <conditionalFormatting sqref="Y38">
    <cfRule type="cellIs" dxfId="3809" priority="3327" stopIfTrue="1" operator="equal">
      <formula>2</formula>
    </cfRule>
    <cfRule type="cellIs" dxfId="3808" priority="3328" stopIfTrue="1" operator="equal">
      <formula>1</formula>
    </cfRule>
  </conditionalFormatting>
  <conditionalFormatting sqref="AA38:AB38">
    <cfRule type="cellIs" dxfId="3807" priority="3326" stopIfTrue="1" operator="equal">
      <formula>99</formula>
    </cfRule>
  </conditionalFormatting>
  <conditionalFormatting sqref="AB38">
    <cfRule type="cellIs" dxfId="3806" priority="3325" stopIfTrue="1" operator="equal">
      <formula>26</formula>
    </cfRule>
  </conditionalFormatting>
  <conditionalFormatting sqref="AB38">
    <cfRule type="cellIs" dxfId="3805" priority="3324" stopIfTrue="1" operator="equal">
      <formula>99</formula>
    </cfRule>
  </conditionalFormatting>
  <conditionalFormatting sqref="AA38">
    <cfRule type="cellIs" dxfId="3804" priority="3322" stopIfTrue="1" operator="equal">
      <formula>2</formula>
    </cfRule>
    <cfRule type="cellIs" dxfId="3803" priority="3323" stopIfTrue="1" operator="equal">
      <formula>1</formula>
    </cfRule>
  </conditionalFormatting>
  <conditionalFormatting sqref="AC38:AD38">
    <cfRule type="cellIs" dxfId="3802" priority="3321" stopIfTrue="1" operator="equal">
      <formula>99</formula>
    </cfRule>
  </conditionalFormatting>
  <conditionalFormatting sqref="AD38">
    <cfRule type="cellIs" dxfId="3801" priority="3320" stopIfTrue="1" operator="equal">
      <formula>26</formula>
    </cfRule>
  </conditionalFormatting>
  <conditionalFormatting sqref="AD38">
    <cfRule type="cellIs" dxfId="3800" priority="3319" stopIfTrue="1" operator="equal">
      <formula>99</formula>
    </cfRule>
  </conditionalFormatting>
  <conditionalFormatting sqref="AC38">
    <cfRule type="cellIs" dxfId="3799" priority="3317" stopIfTrue="1" operator="equal">
      <formula>2</formula>
    </cfRule>
    <cfRule type="cellIs" dxfId="3798" priority="3318" stopIfTrue="1" operator="equal">
      <formula>1</formula>
    </cfRule>
  </conditionalFormatting>
  <conditionalFormatting sqref="AE38">
    <cfRule type="cellIs" dxfId="3797" priority="3316" stopIfTrue="1" operator="equal">
      <formula>99</formula>
    </cfRule>
  </conditionalFormatting>
  <conditionalFormatting sqref="AE38">
    <cfRule type="cellIs" dxfId="3796" priority="3314" stopIfTrue="1" operator="equal">
      <formula>2</formula>
    </cfRule>
    <cfRule type="cellIs" dxfId="3795" priority="3315" stopIfTrue="1" operator="equal">
      <formula>1</formula>
    </cfRule>
  </conditionalFormatting>
  <conditionalFormatting sqref="AH38">
    <cfRule type="cellIs" dxfId="3794" priority="3313" stopIfTrue="1" operator="equal">
      <formula>26</formula>
    </cfRule>
  </conditionalFormatting>
  <conditionalFormatting sqref="AH38">
    <cfRule type="cellIs" dxfId="3793" priority="3312" stopIfTrue="1" operator="equal">
      <formula>99</formula>
    </cfRule>
  </conditionalFormatting>
  <conditionalFormatting sqref="AG38">
    <cfRule type="cellIs" dxfId="3792" priority="3310" stopIfTrue="1" operator="equal">
      <formula>2</formula>
    </cfRule>
    <cfRule type="cellIs" dxfId="3791" priority="3311" stopIfTrue="1" operator="equal">
      <formula>1</formula>
    </cfRule>
  </conditionalFormatting>
  <conditionalFormatting sqref="AG39:AH39">
    <cfRule type="cellIs" dxfId="3790" priority="3309" stopIfTrue="1" operator="equal">
      <formula>99</formula>
    </cfRule>
  </conditionalFormatting>
  <conditionalFormatting sqref="M39:N39">
    <cfRule type="cellIs" dxfId="3789" priority="3308" stopIfTrue="1" operator="equal">
      <formula>99</formula>
    </cfRule>
  </conditionalFormatting>
  <conditionalFormatting sqref="N39">
    <cfRule type="cellIs" dxfId="3788" priority="3307" stopIfTrue="1" operator="equal">
      <formula>26</formula>
    </cfRule>
  </conditionalFormatting>
  <conditionalFormatting sqref="N39">
    <cfRule type="cellIs" dxfId="3787" priority="3306" stopIfTrue="1" operator="equal">
      <formula>99</formula>
    </cfRule>
  </conditionalFormatting>
  <conditionalFormatting sqref="M39">
    <cfRule type="cellIs" dxfId="3786" priority="3304" stopIfTrue="1" operator="equal">
      <formula>2</formula>
    </cfRule>
    <cfRule type="cellIs" dxfId="3785" priority="3305" stopIfTrue="1" operator="equal">
      <formula>1</formula>
    </cfRule>
  </conditionalFormatting>
  <conditionalFormatting sqref="O39:P39">
    <cfRule type="cellIs" dxfId="3784" priority="3303" stopIfTrue="1" operator="equal">
      <formula>99</formula>
    </cfRule>
  </conditionalFormatting>
  <conditionalFormatting sqref="P39">
    <cfRule type="cellIs" dxfId="3783" priority="3302" stopIfTrue="1" operator="equal">
      <formula>26</formula>
    </cfRule>
  </conditionalFormatting>
  <conditionalFormatting sqref="P39">
    <cfRule type="cellIs" dxfId="3782" priority="3301" stopIfTrue="1" operator="equal">
      <formula>99</formula>
    </cfRule>
  </conditionalFormatting>
  <conditionalFormatting sqref="O39">
    <cfRule type="cellIs" dxfId="3781" priority="3299" stopIfTrue="1" operator="equal">
      <formula>2</formula>
    </cfRule>
    <cfRule type="cellIs" dxfId="3780" priority="3300" stopIfTrue="1" operator="equal">
      <formula>1</formula>
    </cfRule>
  </conditionalFormatting>
  <conditionalFormatting sqref="Q39:R39">
    <cfRule type="cellIs" dxfId="3779" priority="3298" stopIfTrue="1" operator="equal">
      <formula>99</formula>
    </cfRule>
  </conditionalFormatting>
  <conditionalFormatting sqref="R39">
    <cfRule type="cellIs" dxfId="3778" priority="3297" stopIfTrue="1" operator="equal">
      <formula>26</formula>
    </cfRule>
  </conditionalFormatting>
  <conditionalFormatting sqref="R39">
    <cfRule type="cellIs" dxfId="3777" priority="3296" stopIfTrue="1" operator="equal">
      <formula>99</formula>
    </cfRule>
  </conditionalFormatting>
  <conditionalFormatting sqref="Q39">
    <cfRule type="cellIs" dxfId="3776" priority="3294" stopIfTrue="1" operator="equal">
      <formula>2</formula>
    </cfRule>
    <cfRule type="cellIs" dxfId="3775" priority="3295" stopIfTrue="1" operator="equal">
      <formula>1</formula>
    </cfRule>
  </conditionalFormatting>
  <conditionalFormatting sqref="S39:T39">
    <cfRule type="cellIs" dxfId="3774" priority="3293" stopIfTrue="1" operator="equal">
      <formula>99</formula>
    </cfRule>
  </conditionalFormatting>
  <conditionalFormatting sqref="T39">
    <cfRule type="cellIs" dxfId="3773" priority="3292" stopIfTrue="1" operator="equal">
      <formula>26</formula>
    </cfRule>
  </conditionalFormatting>
  <conditionalFormatting sqref="T39">
    <cfRule type="cellIs" dxfId="3772" priority="3291" stopIfTrue="1" operator="equal">
      <formula>99</formula>
    </cfRule>
  </conditionalFormatting>
  <conditionalFormatting sqref="S39">
    <cfRule type="cellIs" dxfId="3771" priority="3289" stopIfTrue="1" operator="equal">
      <formula>2</formula>
    </cfRule>
    <cfRule type="cellIs" dxfId="3770" priority="3290" stopIfTrue="1" operator="equal">
      <formula>1</formula>
    </cfRule>
  </conditionalFormatting>
  <conditionalFormatting sqref="U39:V39">
    <cfRule type="cellIs" dxfId="3769" priority="3288" stopIfTrue="1" operator="equal">
      <formula>99</formula>
    </cfRule>
  </conditionalFormatting>
  <conditionalFormatting sqref="V39">
    <cfRule type="cellIs" dxfId="3768" priority="3287" stopIfTrue="1" operator="equal">
      <formula>26</formula>
    </cfRule>
  </conditionalFormatting>
  <conditionalFormatting sqref="V39">
    <cfRule type="cellIs" dxfId="3767" priority="3286" stopIfTrue="1" operator="equal">
      <formula>99</formula>
    </cfRule>
  </conditionalFormatting>
  <conditionalFormatting sqref="U39">
    <cfRule type="cellIs" dxfId="3766" priority="3284" stopIfTrue="1" operator="equal">
      <formula>2</formula>
    </cfRule>
    <cfRule type="cellIs" dxfId="3765" priority="3285" stopIfTrue="1" operator="equal">
      <formula>1</formula>
    </cfRule>
  </conditionalFormatting>
  <conditionalFormatting sqref="W39:X39">
    <cfRule type="cellIs" dxfId="3764" priority="3283" stopIfTrue="1" operator="equal">
      <formula>99</formula>
    </cfRule>
  </conditionalFormatting>
  <conditionalFormatting sqref="X39">
    <cfRule type="cellIs" dxfId="3763" priority="3282" stopIfTrue="1" operator="equal">
      <formula>26</formula>
    </cfRule>
  </conditionalFormatting>
  <conditionalFormatting sqref="X39">
    <cfRule type="cellIs" dxfId="3762" priority="3281" stopIfTrue="1" operator="equal">
      <formula>99</formula>
    </cfRule>
  </conditionalFormatting>
  <conditionalFormatting sqref="W39">
    <cfRule type="cellIs" dxfId="3761" priority="3279" stopIfTrue="1" operator="equal">
      <formula>2</formula>
    </cfRule>
    <cfRule type="cellIs" dxfId="3760" priority="3280" stopIfTrue="1" operator="equal">
      <formula>1</formula>
    </cfRule>
  </conditionalFormatting>
  <conditionalFormatting sqref="Y39:Z39">
    <cfRule type="cellIs" dxfId="3759" priority="3278" stopIfTrue="1" operator="equal">
      <formula>99</formula>
    </cfRule>
  </conditionalFormatting>
  <conditionalFormatting sqref="Z39">
    <cfRule type="cellIs" dxfId="3758" priority="3277" stopIfTrue="1" operator="equal">
      <formula>26</formula>
    </cfRule>
  </conditionalFormatting>
  <conditionalFormatting sqref="Z39">
    <cfRule type="cellIs" dxfId="3757" priority="3276" stopIfTrue="1" operator="equal">
      <formula>99</formula>
    </cfRule>
  </conditionalFormatting>
  <conditionalFormatting sqref="Y39">
    <cfRule type="cellIs" dxfId="3756" priority="3274" stopIfTrue="1" operator="equal">
      <formula>2</formula>
    </cfRule>
    <cfRule type="cellIs" dxfId="3755" priority="3275" stopIfTrue="1" operator="equal">
      <formula>1</formula>
    </cfRule>
  </conditionalFormatting>
  <conditionalFormatting sqref="AA39:AB39">
    <cfRule type="cellIs" dxfId="3754" priority="3273" stopIfTrue="1" operator="equal">
      <formula>99</formula>
    </cfRule>
  </conditionalFormatting>
  <conditionalFormatting sqref="AB39">
    <cfRule type="cellIs" dxfId="3753" priority="3272" stopIfTrue="1" operator="equal">
      <formula>26</formula>
    </cfRule>
  </conditionalFormatting>
  <conditionalFormatting sqref="AB39">
    <cfRule type="cellIs" dxfId="3752" priority="3271" stopIfTrue="1" operator="equal">
      <formula>99</formula>
    </cfRule>
  </conditionalFormatting>
  <conditionalFormatting sqref="AA39">
    <cfRule type="cellIs" dxfId="3751" priority="3269" stopIfTrue="1" operator="equal">
      <formula>2</formula>
    </cfRule>
    <cfRule type="cellIs" dxfId="3750" priority="3270" stopIfTrue="1" operator="equal">
      <formula>1</formula>
    </cfRule>
  </conditionalFormatting>
  <conditionalFormatting sqref="AC39:AD39">
    <cfRule type="cellIs" dxfId="3749" priority="3268" stopIfTrue="1" operator="equal">
      <formula>99</formula>
    </cfRule>
  </conditionalFormatting>
  <conditionalFormatting sqref="AD39">
    <cfRule type="cellIs" dxfId="3748" priority="3267" stopIfTrue="1" operator="equal">
      <formula>26</formula>
    </cfRule>
  </conditionalFormatting>
  <conditionalFormatting sqref="AD39">
    <cfRule type="cellIs" dxfId="3747" priority="3266" stopIfTrue="1" operator="equal">
      <formula>99</formula>
    </cfRule>
  </conditionalFormatting>
  <conditionalFormatting sqref="AC39">
    <cfRule type="cellIs" dxfId="3746" priority="3264" stopIfTrue="1" operator="equal">
      <formula>2</formula>
    </cfRule>
    <cfRule type="cellIs" dxfId="3745" priority="3265" stopIfTrue="1" operator="equal">
      <formula>1</formula>
    </cfRule>
  </conditionalFormatting>
  <conditionalFormatting sqref="AE39:AF39">
    <cfRule type="cellIs" dxfId="3744" priority="3263" stopIfTrue="1" operator="equal">
      <formula>99</formula>
    </cfRule>
  </conditionalFormatting>
  <conditionalFormatting sqref="AF39">
    <cfRule type="cellIs" dxfId="3743" priority="3262" stopIfTrue="1" operator="equal">
      <formula>26</formula>
    </cfRule>
  </conditionalFormatting>
  <conditionalFormatting sqref="AF39">
    <cfRule type="cellIs" dxfId="3742" priority="3261" stopIfTrue="1" operator="equal">
      <formula>99</formula>
    </cfRule>
  </conditionalFormatting>
  <conditionalFormatting sqref="AE39">
    <cfRule type="cellIs" dxfId="3741" priority="3259" stopIfTrue="1" operator="equal">
      <formula>2</formula>
    </cfRule>
    <cfRule type="cellIs" dxfId="3740" priority="3260" stopIfTrue="1" operator="equal">
      <formula>1</formula>
    </cfRule>
  </conditionalFormatting>
  <conditionalFormatting sqref="AH39">
    <cfRule type="cellIs" dxfId="3739" priority="3258" stopIfTrue="1" operator="equal">
      <formula>26</formula>
    </cfRule>
  </conditionalFormatting>
  <conditionalFormatting sqref="AH39">
    <cfRule type="cellIs" dxfId="3738" priority="3257" stopIfTrue="1" operator="equal">
      <formula>99</formula>
    </cfRule>
  </conditionalFormatting>
  <conditionalFormatting sqref="AG39">
    <cfRule type="cellIs" dxfId="3737" priority="3255" stopIfTrue="1" operator="equal">
      <formula>2</formula>
    </cfRule>
    <cfRule type="cellIs" dxfId="3736" priority="3256" stopIfTrue="1" operator="equal">
      <formula>1</formula>
    </cfRule>
  </conditionalFormatting>
  <conditionalFormatting sqref="AG40:AH40">
    <cfRule type="cellIs" dxfId="3735" priority="3254" stopIfTrue="1" operator="equal">
      <formula>99</formula>
    </cfRule>
  </conditionalFormatting>
  <conditionalFormatting sqref="M40:N40">
    <cfRule type="cellIs" dxfId="3734" priority="3253" stopIfTrue="1" operator="equal">
      <formula>99</formula>
    </cfRule>
  </conditionalFormatting>
  <conditionalFormatting sqref="N40">
    <cfRule type="cellIs" dxfId="3733" priority="3252" stopIfTrue="1" operator="equal">
      <formula>26</formula>
    </cfRule>
  </conditionalFormatting>
  <conditionalFormatting sqref="N40">
    <cfRule type="cellIs" dxfId="3732" priority="3251" stopIfTrue="1" operator="equal">
      <formula>99</formula>
    </cfRule>
  </conditionalFormatting>
  <conditionalFormatting sqref="M40">
    <cfRule type="cellIs" dxfId="3731" priority="3249" stopIfTrue="1" operator="equal">
      <formula>2</formula>
    </cfRule>
    <cfRule type="cellIs" dxfId="3730" priority="3250" stopIfTrue="1" operator="equal">
      <formula>1</formula>
    </cfRule>
  </conditionalFormatting>
  <conditionalFormatting sqref="O40:P40">
    <cfRule type="cellIs" dxfId="3729" priority="3248" stopIfTrue="1" operator="equal">
      <formula>99</formula>
    </cfRule>
  </conditionalFormatting>
  <conditionalFormatting sqref="P40">
    <cfRule type="cellIs" dxfId="3728" priority="3247" stopIfTrue="1" operator="equal">
      <formula>26</formula>
    </cfRule>
  </conditionalFormatting>
  <conditionalFormatting sqref="P40">
    <cfRule type="cellIs" dxfId="3727" priority="3246" stopIfTrue="1" operator="equal">
      <formula>99</formula>
    </cfRule>
  </conditionalFormatting>
  <conditionalFormatting sqref="O40">
    <cfRule type="cellIs" dxfId="3726" priority="3244" stopIfTrue="1" operator="equal">
      <formula>2</formula>
    </cfRule>
    <cfRule type="cellIs" dxfId="3725" priority="3245" stopIfTrue="1" operator="equal">
      <formula>1</formula>
    </cfRule>
  </conditionalFormatting>
  <conditionalFormatting sqref="Q40:R40">
    <cfRule type="cellIs" dxfId="3724" priority="3243" stopIfTrue="1" operator="equal">
      <formula>99</formula>
    </cfRule>
  </conditionalFormatting>
  <conditionalFormatting sqref="R40">
    <cfRule type="cellIs" dxfId="3723" priority="3242" stopIfTrue="1" operator="equal">
      <formula>26</formula>
    </cfRule>
  </conditionalFormatting>
  <conditionalFormatting sqref="R40">
    <cfRule type="cellIs" dxfId="3722" priority="3241" stopIfTrue="1" operator="equal">
      <formula>99</formula>
    </cfRule>
  </conditionalFormatting>
  <conditionalFormatting sqref="Q40">
    <cfRule type="cellIs" dxfId="3721" priority="3239" stopIfTrue="1" operator="equal">
      <formula>2</formula>
    </cfRule>
    <cfRule type="cellIs" dxfId="3720" priority="3240" stopIfTrue="1" operator="equal">
      <formula>1</formula>
    </cfRule>
  </conditionalFormatting>
  <conditionalFormatting sqref="S40:T40">
    <cfRule type="cellIs" dxfId="3719" priority="3238" stopIfTrue="1" operator="equal">
      <formula>99</formula>
    </cfRule>
  </conditionalFormatting>
  <conditionalFormatting sqref="T40">
    <cfRule type="cellIs" dxfId="3718" priority="3237" stopIfTrue="1" operator="equal">
      <formula>26</formula>
    </cfRule>
  </conditionalFormatting>
  <conditionalFormatting sqref="T40">
    <cfRule type="cellIs" dxfId="3717" priority="3236" stopIfTrue="1" operator="equal">
      <formula>99</formula>
    </cfRule>
  </conditionalFormatting>
  <conditionalFormatting sqref="S40">
    <cfRule type="cellIs" dxfId="3716" priority="3234" stopIfTrue="1" operator="equal">
      <formula>2</formula>
    </cfRule>
    <cfRule type="cellIs" dxfId="3715" priority="3235" stopIfTrue="1" operator="equal">
      <formula>1</formula>
    </cfRule>
  </conditionalFormatting>
  <conditionalFormatting sqref="U40:V40">
    <cfRule type="cellIs" dxfId="3714" priority="3233" stopIfTrue="1" operator="equal">
      <formula>99</formula>
    </cfRule>
  </conditionalFormatting>
  <conditionalFormatting sqref="V40">
    <cfRule type="cellIs" dxfId="3713" priority="3232" stopIfTrue="1" operator="equal">
      <formula>26</formula>
    </cfRule>
  </conditionalFormatting>
  <conditionalFormatting sqref="V40">
    <cfRule type="cellIs" dxfId="3712" priority="3231" stopIfTrue="1" operator="equal">
      <formula>99</formula>
    </cfRule>
  </conditionalFormatting>
  <conditionalFormatting sqref="U40">
    <cfRule type="cellIs" dxfId="3711" priority="3229" stopIfTrue="1" operator="equal">
      <formula>2</formula>
    </cfRule>
    <cfRule type="cellIs" dxfId="3710" priority="3230" stopIfTrue="1" operator="equal">
      <formula>1</formula>
    </cfRule>
  </conditionalFormatting>
  <conditionalFormatting sqref="W40:X40">
    <cfRule type="cellIs" dxfId="3709" priority="3228" stopIfTrue="1" operator="equal">
      <formula>99</formula>
    </cfRule>
  </conditionalFormatting>
  <conditionalFormatting sqref="X40">
    <cfRule type="cellIs" dxfId="3708" priority="3227" stopIfTrue="1" operator="equal">
      <formula>26</formula>
    </cfRule>
  </conditionalFormatting>
  <conditionalFormatting sqref="X40">
    <cfRule type="cellIs" dxfId="3707" priority="3226" stopIfTrue="1" operator="equal">
      <formula>99</formula>
    </cfRule>
  </conditionalFormatting>
  <conditionalFormatting sqref="W40">
    <cfRule type="cellIs" dxfId="3706" priority="3224" stopIfTrue="1" operator="equal">
      <formula>2</formula>
    </cfRule>
    <cfRule type="cellIs" dxfId="3705" priority="3225" stopIfTrue="1" operator="equal">
      <formula>1</formula>
    </cfRule>
  </conditionalFormatting>
  <conditionalFormatting sqref="Y40:Z40">
    <cfRule type="cellIs" dxfId="3704" priority="3223" stopIfTrue="1" operator="equal">
      <formula>99</formula>
    </cfRule>
  </conditionalFormatting>
  <conditionalFormatting sqref="Z40">
    <cfRule type="cellIs" dxfId="3703" priority="3222" stopIfTrue="1" operator="equal">
      <formula>26</formula>
    </cfRule>
  </conditionalFormatting>
  <conditionalFormatting sqref="Z40">
    <cfRule type="cellIs" dxfId="3702" priority="3221" stopIfTrue="1" operator="equal">
      <formula>99</formula>
    </cfRule>
  </conditionalFormatting>
  <conditionalFormatting sqref="Y40">
    <cfRule type="cellIs" dxfId="3701" priority="3219" stopIfTrue="1" operator="equal">
      <formula>2</formula>
    </cfRule>
    <cfRule type="cellIs" dxfId="3700" priority="3220" stopIfTrue="1" operator="equal">
      <formula>1</formula>
    </cfRule>
  </conditionalFormatting>
  <conditionalFormatting sqref="AA40:AB40">
    <cfRule type="cellIs" dxfId="3699" priority="3218" stopIfTrue="1" operator="equal">
      <formula>99</formula>
    </cfRule>
  </conditionalFormatting>
  <conditionalFormatting sqref="AB40">
    <cfRule type="cellIs" dxfId="3698" priority="3217" stopIfTrue="1" operator="equal">
      <formula>26</formula>
    </cfRule>
  </conditionalFormatting>
  <conditionalFormatting sqref="AB40">
    <cfRule type="cellIs" dxfId="3697" priority="3216" stopIfTrue="1" operator="equal">
      <formula>99</formula>
    </cfRule>
  </conditionalFormatting>
  <conditionalFormatting sqref="AA40">
    <cfRule type="cellIs" dxfId="3696" priority="3214" stopIfTrue="1" operator="equal">
      <formula>2</formula>
    </cfRule>
    <cfRule type="cellIs" dxfId="3695" priority="3215" stopIfTrue="1" operator="equal">
      <formula>1</formula>
    </cfRule>
  </conditionalFormatting>
  <conditionalFormatting sqref="AC40:AD40">
    <cfRule type="cellIs" dxfId="3694" priority="3213" stopIfTrue="1" operator="equal">
      <formula>99</formula>
    </cfRule>
  </conditionalFormatting>
  <conditionalFormatting sqref="AD40">
    <cfRule type="cellIs" dxfId="3693" priority="3212" stopIfTrue="1" operator="equal">
      <formula>26</formula>
    </cfRule>
  </conditionalFormatting>
  <conditionalFormatting sqref="AD40">
    <cfRule type="cellIs" dxfId="3692" priority="3211" stopIfTrue="1" operator="equal">
      <formula>99</formula>
    </cfRule>
  </conditionalFormatting>
  <conditionalFormatting sqref="AC40">
    <cfRule type="cellIs" dxfId="3691" priority="3209" stopIfTrue="1" operator="equal">
      <formula>2</formula>
    </cfRule>
    <cfRule type="cellIs" dxfId="3690" priority="3210" stopIfTrue="1" operator="equal">
      <formula>1</formula>
    </cfRule>
  </conditionalFormatting>
  <conditionalFormatting sqref="AE40:AF40">
    <cfRule type="cellIs" dxfId="3689" priority="3208" stopIfTrue="1" operator="equal">
      <formula>99</formula>
    </cfRule>
  </conditionalFormatting>
  <conditionalFormatting sqref="AF40">
    <cfRule type="cellIs" dxfId="3688" priority="3207" stopIfTrue="1" operator="equal">
      <formula>26</formula>
    </cfRule>
  </conditionalFormatting>
  <conditionalFormatting sqref="AF40">
    <cfRule type="cellIs" dxfId="3687" priority="3206" stopIfTrue="1" operator="equal">
      <formula>99</formula>
    </cfRule>
  </conditionalFormatting>
  <conditionalFormatting sqref="AE40">
    <cfRule type="cellIs" dxfId="3686" priority="3204" stopIfTrue="1" operator="equal">
      <formula>2</formula>
    </cfRule>
    <cfRule type="cellIs" dxfId="3685" priority="3205" stopIfTrue="1" operator="equal">
      <formula>1</formula>
    </cfRule>
  </conditionalFormatting>
  <conditionalFormatting sqref="AH40">
    <cfRule type="cellIs" dxfId="3684" priority="3203" stopIfTrue="1" operator="equal">
      <formula>26</formula>
    </cfRule>
  </conditionalFormatting>
  <conditionalFormatting sqref="AH40">
    <cfRule type="cellIs" dxfId="3683" priority="3202" stopIfTrue="1" operator="equal">
      <formula>99</formula>
    </cfRule>
  </conditionalFormatting>
  <conditionalFormatting sqref="AG40">
    <cfRule type="cellIs" dxfId="3682" priority="3200" stopIfTrue="1" operator="equal">
      <formula>2</formula>
    </cfRule>
    <cfRule type="cellIs" dxfId="3681" priority="3201" stopIfTrue="1" operator="equal">
      <formula>1</formula>
    </cfRule>
  </conditionalFormatting>
  <conditionalFormatting sqref="AG41:AH41">
    <cfRule type="cellIs" dxfId="3680" priority="3199" stopIfTrue="1" operator="equal">
      <formula>99</formula>
    </cfRule>
  </conditionalFormatting>
  <conditionalFormatting sqref="M41:N41">
    <cfRule type="cellIs" dxfId="3679" priority="3198" stopIfTrue="1" operator="equal">
      <formula>99</formula>
    </cfRule>
  </conditionalFormatting>
  <conditionalFormatting sqref="N41">
    <cfRule type="cellIs" dxfId="3678" priority="3197" stopIfTrue="1" operator="equal">
      <formula>26</formula>
    </cfRule>
  </conditionalFormatting>
  <conditionalFormatting sqref="N41">
    <cfRule type="cellIs" dxfId="3677" priority="3196" stopIfTrue="1" operator="equal">
      <formula>99</formula>
    </cfRule>
  </conditionalFormatting>
  <conditionalFormatting sqref="M41">
    <cfRule type="cellIs" dxfId="3676" priority="3194" stopIfTrue="1" operator="equal">
      <formula>2</formula>
    </cfRule>
    <cfRule type="cellIs" dxfId="3675" priority="3195" stopIfTrue="1" operator="equal">
      <formula>1</formula>
    </cfRule>
  </conditionalFormatting>
  <conditionalFormatting sqref="O41:P41">
    <cfRule type="cellIs" dxfId="3674" priority="3193" stopIfTrue="1" operator="equal">
      <formula>99</formula>
    </cfRule>
  </conditionalFormatting>
  <conditionalFormatting sqref="P41">
    <cfRule type="cellIs" dxfId="3673" priority="3192" stopIfTrue="1" operator="equal">
      <formula>26</formula>
    </cfRule>
  </conditionalFormatting>
  <conditionalFormatting sqref="P41">
    <cfRule type="cellIs" dxfId="3672" priority="3191" stopIfTrue="1" operator="equal">
      <formula>99</formula>
    </cfRule>
  </conditionalFormatting>
  <conditionalFormatting sqref="O41">
    <cfRule type="cellIs" dxfId="3671" priority="3189" stopIfTrue="1" operator="equal">
      <formula>2</formula>
    </cfRule>
    <cfRule type="cellIs" dxfId="3670" priority="3190" stopIfTrue="1" operator="equal">
      <formula>1</formula>
    </cfRule>
  </conditionalFormatting>
  <conditionalFormatting sqref="Q41:R41">
    <cfRule type="cellIs" dxfId="3669" priority="3188" stopIfTrue="1" operator="equal">
      <formula>99</formula>
    </cfRule>
  </conditionalFormatting>
  <conditionalFormatting sqref="R41">
    <cfRule type="cellIs" dxfId="3668" priority="3187" stopIfTrue="1" operator="equal">
      <formula>26</formula>
    </cfRule>
  </conditionalFormatting>
  <conditionalFormatting sqref="R41">
    <cfRule type="cellIs" dxfId="3667" priority="3186" stopIfTrue="1" operator="equal">
      <formula>99</formula>
    </cfRule>
  </conditionalFormatting>
  <conditionalFormatting sqref="Q41">
    <cfRule type="cellIs" dxfId="3666" priority="3184" stopIfTrue="1" operator="equal">
      <formula>2</formula>
    </cfRule>
    <cfRule type="cellIs" dxfId="3665" priority="3185" stopIfTrue="1" operator="equal">
      <formula>1</formula>
    </cfRule>
  </conditionalFormatting>
  <conditionalFormatting sqref="S41:T41">
    <cfRule type="cellIs" dxfId="3664" priority="3183" stopIfTrue="1" operator="equal">
      <formula>99</formula>
    </cfRule>
  </conditionalFormatting>
  <conditionalFormatting sqref="T41">
    <cfRule type="cellIs" dxfId="3663" priority="3182" stopIfTrue="1" operator="equal">
      <formula>26</formula>
    </cfRule>
  </conditionalFormatting>
  <conditionalFormatting sqref="T41">
    <cfRule type="cellIs" dxfId="3662" priority="3181" stopIfTrue="1" operator="equal">
      <formula>99</formula>
    </cfRule>
  </conditionalFormatting>
  <conditionalFormatting sqref="S41">
    <cfRule type="cellIs" dxfId="3661" priority="3179" stopIfTrue="1" operator="equal">
      <formula>2</formula>
    </cfRule>
    <cfRule type="cellIs" dxfId="3660" priority="3180" stopIfTrue="1" operator="equal">
      <formula>1</formula>
    </cfRule>
  </conditionalFormatting>
  <conditionalFormatting sqref="U41:V41">
    <cfRule type="cellIs" dxfId="3659" priority="3178" stopIfTrue="1" operator="equal">
      <formula>99</formula>
    </cfRule>
  </conditionalFormatting>
  <conditionalFormatting sqref="V41">
    <cfRule type="cellIs" dxfId="3658" priority="3177" stopIfTrue="1" operator="equal">
      <formula>26</formula>
    </cfRule>
  </conditionalFormatting>
  <conditionalFormatting sqref="V41">
    <cfRule type="cellIs" dxfId="3657" priority="3176" stopIfTrue="1" operator="equal">
      <formula>99</formula>
    </cfRule>
  </conditionalFormatting>
  <conditionalFormatting sqref="U41">
    <cfRule type="cellIs" dxfId="3656" priority="3174" stopIfTrue="1" operator="equal">
      <formula>2</formula>
    </cfRule>
    <cfRule type="cellIs" dxfId="3655" priority="3175" stopIfTrue="1" operator="equal">
      <formula>1</formula>
    </cfRule>
  </conditionalFormatting>
  <conditionalFormatting sqref="W41:X41">
    <cfRule type="cellIs" dxfId="3654" priority="3173" stopIfTrue="1" operator="equal">
      <formula>99</formula>
    </cfRule>
  </conditionalFormatting>
  <conditionalFormatting sqref="X41">
    <cfRule type="cellIs" dxfId="3653" priority="3172" stopIfTrue="1" operator="equal">
      <formula>26</formula>
    </cfRule>
  </conditionalFormatting>
  <conditionalFormatting sqref="X41">
    <cfRule type="cellIs" dxfId="3652" priority="3171" stopIfTrue="1" operator="equal">
      <formula>99</formula>
    </cfRule>
  </conditionalFormatting>
  <conditionalFormatting sqref="W41">
    <cfRule type="cellIs" dxfId="3651" priority="3169" stopIfTrue="1" operator="equal">
      <formula>2</formula>
    </cfRule>
    <cfRule type="cellIs" dxfId="3650" priority="3170" stopIfTrue="1" operator="equal">
      <formula>1</formula>
    </cfRule>
  </conditionalFormatting>
  <conditionalFormatting sqref="Y41:Z41">
    <cfRule type="cellIs" dxfId="3649" priority="3168" stopIfTrue="1" operator="equal">
      <formula>99</formula>
    </cfRule>
  </conditionalFormatting>
  <conditionalFormatting sqref="Z41">
    <cfRule type="cellIs" dxfId="3648" priority="3167" stopIfTrue="1" operator="equal">
      <formula>26</formula>
    </cfRule>
  </conditionalFormatting>
  <conditionalFormatting sqref="Z41">
    <cfRule type="cellIs" dxfId="3647" priority="3166" stopIfTrue="1" operator="equal">
      <formula>99</formula>
    </cfRule>
  </conditionalFormatting>
  <conditionalFormatting sqref="Y41">
    <cfRule type="cellIs" dxfId="3646" priority="3164" stopIfTrue="1" operator="equal">
      <formula>2</formula>
    </cfRule>
    <cfRule type="cellIs" dxfId="3645" priority="3165" stopIfTrue="1" operator="equal">
      <formula>1</formula>
    </cfRule>
  </conditionalFormatting>
  <conditionalFormatting sqref="AA41:AB41">
    <cfRule type="cellIs" dxfId="3644" priority="3163" stopIfTrue="1" operator="equal">
      <formula>99</formula>
    </cfRule>
  </conditionalFormatting>
  <conditionalFormatting sqref="AB41">
    <cfRule type="cellIs" dxfId="3643" priority="3162" stopIfTrue="1" operator="equal">
      <formula>26</formula>
    </cfRule>
  </conditionalFormatting>
  <conditionalFormatting sqref="AB41">
    <cfRule type="cellIs" dxfId="3642" priority="3161" stopIfTrue="1" operator="equal">
      <formula>99</formula>
    </cfRule>
  </conditionalFormatting>
  <conditionalFormatting sqref="AA41">
    <cfRule type="cellIs" dxfId="3641" priority="3159" stopIfTrue="1" operator="equal">
      <formula>2</formula>
    </cfRule>
    <cfRule type="cellIs" dxfId="3640" priority="3160" stopIfTrue="1" operator="equal">
      <formula>1</formula>
    </cfRule>
  </conditionalFormatting>
  <conditionalFormatting sqref="AC41:AD41">
    <cfRule type="cellIs" dxfId="3639" priority="3158" stopIfTrue="1" operator="equal">
      <formula>99</formula>
    </cfRule>
  </conditionalFormatting>
  <conditionalFormatting sqref="AD41">
    <cfRule type="cellIs" dxfId="3638" priority="3157" stopIfTrue="1" operator="equal">
      <formula>26</formula>
    </cfRule>
  </conditionalFormatting>
  <conditionalFormatting sqref="AD41">
    <cfRule type="cellIs" dxfId="3637" priority="3156" stopIfTrue="1" operator="equal">
      <formula>99</formula>
    </cfRule>
  </conditionalFormatting>
  <conditionalFormatting sqref="AC41">
    <cfRule type="cellIs" dxfId="3636" priority="3154" stopIfTrue="1" operator="equal">
      <formula>2</formula>
    </cfRule>
    <cfRule type="cellIs" dxfId="3635" priority="3155" stopIfTrue="1" operator="equal">
      <formula>1</formula>
    </cfRule>
  </conditionalFormatting>
  <conditionalFormatting sqref="AE41:AF41">
    <cfRule type="cellIs" dxfId="3634" priority="3153" stopIfTrue="1" operator="equal">
      <formula>99</formula>
    </cfRule>
  </conditionalFormatting>
  <conditionalFormatting sqref="AF41">
    <cfRule type="cellIs" dxfId="3633" priority="3152" stopIfTrue="1" operator="equal">
      <formula>26</formula>
    </cfRule>
  </conditionalFormatting>
  <conditionalFormatting sqref="AF41">
    <cfRule type="cellIs" dxfId="3632" priority="3151" stopIfTrue="1" operator="equal">
      <formula>99</formula>
    </cfRule>
  </conditionalFormatting>
  <conditionalFormatting sqref="AE41">
    <cfRule type="cellIs" dxfId="3631" priority="3149" stopIfTrue="1" operator="equal">
      <formula>2</formula>
    </cfRule>
    <cfRule type="cellIs" dxfId="3630" priority="3150" stopIfTrue="1" operator="equal">
      <formula>1</formula>
    </cfRule>
  </conditionalFormatting>
  <conditionalFormatting sqref="AH41">
    <cfRule type="cellIs" dxfId="3629" priority="3148" stopIfTrue="1" operator="equal">
      <formula>26</formula>
    </cfRule>
  </conditionalFormatting>
  <conditionalFormatting sqref="AH41">
    <cfRule type="cellIs" dxfId="3628" priority="3147" stopIfTrue="1" operator="equal">
      <formula>99</formula>
    </cfRule>
  </conditionalFormatting>
  <conditionalFormatting sqref="AG41">
    <cfRule type="cellIs" dxfId="3627" priority="3145" stopIfTrue="1" operator="equal">
      <formula>2</formula>
    </cfRule>
    <cfRule type="cellIs" dxfId="3626" priority="3146" stopIfTrue="1" operator="equal">
      <formula>1</formula>
    </cfRule>
  </conditionalFormatting>
  <conditionalFormatting sqref="AG42:AH42">
    <cfRule type="cellIs" dxfId="3625" priority="3144" stopIfTrue="1" operator="equal">
      <formula>99</formula>
    </cfRule>
  </conditionalFormatting>
  <conditionalFormatting sqref="M42:N42">
    <cfRule type="cellIs" dxfId="3624" priority="3143" stopIfTrue="1" operator="equal">
      <formula>99</formula>
    </cfRule>
  </conditionalFormatting>
  <conditionalFormatting sqref="N42">
    <cfRule type="cellIs" dxfId="3623" priority="3142" stopIfTrue="1" operator="equal">
      <formula>26</formula>
    </cfRule>
  </conditionalFormatting>
  <conditionalFormatting sqref="N42">
    <cfRule type="cellIs" dxfId="3622" priority="3141" stopIfTrue="1" operator="equal">
      <formula>99</formula>
    </cfRule>
  </conditionalFormatting>
  <conditionalFormatting sqref="M42">
    <cfRule type="cellIs" dxfId="3621" priority="3139" stopIfTrue="1" operator="equal">
      <formula>2</formula>
    </cfRule>
    <cfRule type="cellIs" dxfId="3620" priority="3140" stopIfTrue="1" operator="equal">
      <formula>1</formula>
    </cfRule>
  </conditionalFormatting>
  <conditionalFormatting sqref="O42:P42">
    <cfRule type="cellIs" dxfId="3619" priority="3138" stopIfTrue="1" operator="equal">
      <formula>99</formula>
    </cfRule>
  </conditionalFormatting>
  <conditionalFormatting sqref="P42">
    <cfRule type="cellIs" dxfId="3618" priority="3137" stopIfTrue="1" operator="equal">
      <formula>26</formula>
    </cfRule>
  </conditionalFormatting>
  <conditionalFormatting sqref="P42">
    <cfRule type="cellIs" dxfId="3617" priority="3136" stopIfTrue="1" operator="equal">
      <formula>99</formula>
    </cfRule>
  </conditionalFormatting>
  <conditionalFormatting sqref="O42">
    <cfRule type="cellIs" dxfId="3616" priority="3134" stopIfTrue="1" operator="equal">
      <formula>2</formula>
    </cfRule>
    <cfRule type="cellIs" dxfId="3615" priority="3135" stopIfTrue="1" operator="equal">
      <formula>1</formula>
    </cfRule>
  </conditionalFormatting>
  <conditionalFormatting sqref="Q42:R42">
    <cfRule type="cellIs" dxfId="3614" priority="3133" stopIfTrue="1" operator="equal">
      <formula>99</formula>
    </cfRule>
  </conditionalFormatting>
  <conditionalFormatting sqref="R42">
    <cfRule type="cellIs" dxfId="3613" priority="3132" stopIfTrue="1" operator="equal">
      <formula>26</formula>
    </cfRule>
  </conditionalFormatting>
  <conditionalFormatting sqref="R42">
    <cfRule type="cellIs" dxfId="3612" priority="3131" stopIfTrue="1" operator="equal">
      <formula>99</formula>
    </cfRule>
  </conditionalFormatting>
  <conditionalFormatting sqref="Q42">
    <cfRule type="cellIs" dxfId="3611" priority="3129" stopIfTrue="1" operator="equal">
      <formula>2</formula>
    </cfRule>
    <cfRule type="cellIs" dxfId="3610" priority="3130" stopIfTrue="1" operator="equal">
      <formula>1</formula>
    </cfRule>
  </conditionalFormatting>
  <conditionalFormatting sqref="S42:T42">
    <cfRule type="cellIs" dxfId="3609" priority="3128" stopIfTrue="1" operator="equal">
      <formula>99</formula>
    </cfRule>
  </conditionalFormatting>
  <conditionalFormatting sqref="T42">
    <cfRule type="cellIs" dxfId="3608" priority="3127" stopIfTrue="1" operator="equal">
      <formula>26</formula>
    </cfRule>
  </conditionalFormatting>
  <conditionalFormatting sqref="T42">
    <cfRule type="cellIs" dxfId="3607" priority="3126" stopIfTrue="1" operator="equal">
      <formula>99</formula>
    </cfRule>
  </conditionalFormatting>
  <conditionalFormatting sqref="S42">
    <cfRule type="cellIs" dxfId="3606" priority="3124" stopIfTrue="1" operator="equal">
      <formula>2</formula>
    </cfRule>
    <cfRule type="cellIs" dxfId="3605" priority="3125" stopIfTrue="1" operator="equal">
      <formula>1</formula>
    </cfRule>
  </conditionalFormatting>
  <conditionalFormatting sqref="U42:V42">
    <cfRule type="cellIs" dxfId="3604" priority="3123" stopIfTrue="1" operator="equal">
      <formula>99</formula>
    </cfRule>
  </conditionalFormatting>
  <conditionalFormatting sqref="V42">
    <cfRule type="cellIs" dxfId="3603" priority="3122" stopIfTrue="1" operator="equal">
      <formula>26</formula>
    </cfRule>
  </conditionalFormatting>
  <conditionalFormatting sqref="V42">
    <cfRule type="cellIs" dxfId="3602" priority="3121" stopIfTrue="1" operator="equal">
      <formula>99</formula>
    </cfRule>
  </conditionalFormatting>
  <conditionalFormatting sqref="U42">
    <cfRule type="cellIs" dxfId="3601" priority="3119" stopIfTrue="1" operator="equal">
      <formula>2</formula>
    </cfRule>
    <cfRule type="cellIs" dxfId="3600" priority="3120" stopIfTrue="1" operator="equal">
      <formula>1</formula>
    </cfRule>
  </conditionalFormatting>
  <conditionalFormatting sqref="W42:X42">
    <cfRule type="cellIs" dxfId="3599" priority="3118" stopIfTrue="1" operator="equal">
      <formula>99</formula>
    </cfRule>
  </conditionalFormatting>
  <conditionalFormatting sqref="X42">
    <cfRule type="cellIs" dxfId="3598" priority="3117" stopIfTrue="1" operator="equal">
      <formula>26</formula>
    </cfRule>
  </conditionalFormatting>
  <conditionalFormatting sqref="X42">
    <cfRule type="cellIs" dxfId="3597" priority="3116" stopIfTrue="1" operator="equal">
      <formula>99</formula>
    </cfRule>
  </conditionalFormatting>
  <conditionalFormatting sqref="W42">
    <cfRule type="cellIs" dxfId="3596" priority="3114" stopIfTrue="1" operator="equal">
      <formula>2</formula>
    </cfRule>
    <cfRule type="cellIs" dxfId="3595" priority="3115" stopIfTrue="1" operator="equal">
      <formula>1</formula>
    </cfRule>
  </conditionalFormatting>
  <conditionalFormatting sqref="Y42:Z42">
    <cfRule type="cellIs" dxfId="3594" priority="3113" stopIfTrue="1" operator="equal">
      <formula>99</formula>
    </cfRule>
  </conditionalFormatting>
  <conditionalFormatting sqref="Z42">
    <cfRule type="cellIs" dxfId="3593" priority="3112" stopIfTrue="1" operator="equal">
      <formula>26</formula>
    </cfRule>
  </conditionalFormatting>
  <conditionalFormatting sqref="Z42">
    <cfRule type="cellIs" dxfId="3592" priority="3111" stopIfTrue="1" operator="equal">
      <formula>99</formula>
    </cfRule>
  </conditionalFormatting>
  <conditionalFormatting sqref="Y42">
    <cfRule type="cellIs" dxfId="3591" priority="3109" stopIfTrue="1" operator="equal">
      <formula>2</formula>
    </cfRule>
    <cfRule type="cellIs" dxfId="3590" priority="3110" stopIfTrue="1" operator="equal">
      <formula>1</formula>
    </cfRule>
  </conditionalFormatting>
  <conditionalFormatting sqref="AA42:AB42">
    <cfRule type="cellIs" dxfId="3589" priority="3108" stopIfTrue="1" operator="equal">
      <formula>99</formula>
    </cfRule>
  </conditionalFormatting>
  <conditionalFormatting sqref="AB42">
    <cfRule type="cellIs" dxfId="3588" priority="3107" stopIfTrue="1" operator="equal">
      <formula>26</formula>
    </cfRule>
  </conditionalFormatting>
  <conditionalFormatting sqref="AB42">
    <cfRule type="cellIs" dxfId="3587" priority="3106" stopIfTrue="1" operator="equal">
      <formula>99</formula>
    </cfRule>
  </conditionalFormatting>
  <conditionalFormatting sqref="AA42">
    <cfRule type="cellIs" dxfId="3586" priority="3104" stopIfTrue="1" operator="equal">
      <formula>2</formula>
    </cfRule>
    <cfRule type="cellIs" dxfId="3585" priority="3105" stopIfTrue="1" operator="equal">
      <formula>1</formula>
    </cfRule>
  </conditionalFormatting>
  <conditionalFormatting sqref="AC42:AD42">
    <cfRule type="cellIs" dxfId="3584" priority="3103" stopIfTrue="1" operator="equal">
      <formula>99</formula>
    </cfRule>
  </conditionalFormatting>
  <conditionalFormatting sqref="AD42">
    <cfRule type="cellIs" dxfId="3583" priority="3102" stopIfTrue="1" operator="equal">
      <formula>26</formula>
    </cfRule>
  </conditionalFormatting>
  <conditionalFormatting sqref="AD42">
    <cfRule type="cellIs" dxfId="3582" priority="3101" stopIfTrue="1" operator="equal">
      <formula>99</formula>
    </cfRule>
  </conditionalFormatting>
  <conditionalFormatting sqref="AC42">
    <cfRule type="cellIs" dxfId="3581" priority="3099" stopIfTrue="1" operator="equal">
      <formula>2</formula>
    </cfRule>
    <cfRule type="cellIs" dxfId="3580" priority="3100" stopIfTrue="1" operator="equal">
      <formula>1</formula>
    </cfRule>
  </conditionalFormatting>
  <conditionalFormatting sqref="AE42:AF42">
    <cfRule type="cellIs" dxfId="3579" priority="3098" stopIfTrue="1" operator="equal">
      <formula>99</formula>
    </cfRule>
  </conditionalFormatting>
  <conditionalFormatting sqref="AF42">
    <cfRule type="cellIs" dxfId="3578" priority="3097" stopIfTrue="1" operator="equal">
      <formula>26</formula>
    </cfRule>
  </conditionalFormatting>
  <conditionalFormatting sqref="AF42">
    <cfRule type="cellIs" dxfId="3577" priority="3096" stopIfTrue="1" operator="equal">
      <formula>99</formula>
    </cfRule>
  </conditionalFormatting>
  <conditionalFormatting sqref="AE42">
    <cfRule type="cellIs" dxfId="3576" priority="3094" stopIfTrue="1" operator="equal">
      <formula>2</formula>
    </cfRule>
    <cfRule type="cellIs" dxfId="3575" priority="3095" stopIfTrue="1" operator="equal">
      <formula>1</formula>
    </cfRule>
  </conditionalFormatting>
  <conditionalFormatting sqref="AH42">
    <cfRule type="cellIs" dxfId="3574" priority="3093" stopIfTrue="1" operator="equal">
      <formula>26</formula>
    </cfRule>
  </conditionalFormatting>
  <conditionalFormatting sqref="AH42">
    <cfRule type="cellIs" dxfId="3573" priority="3092" stopIfTrue="1" operator="equal">
      <formula>99</formula>
    </cfRule>
  </conditionalFormatting>
  <conditionalFormatting sqref="AG42">
    <cfRule type="cellIs" dxfId="3572" priority="3090" stopIfTrue="1" operator="equal">
      <formula>2</formula>
    </cfRule>
    <cfRule type="cellIs" dxfId="3571" priority="3091" stopIfTrue="1" operator="equal">
      <formula>1</formula>
    </cfRule>
  </conditionalFormatting>
  <conditionalFormatting sqref="AG43:AH43">
    <cfRule type="cellIs" dxfId="3570" priority="3089" stopIfTrue="1" operator="equal">
      <formula>99</formula>
    </cfRule>
  </conditionalFormatting>
  <conditionalFormatting sqref="M43:N43">
    <cfRule type="cellIs" dxfId="3569" priority="3088" stopIfTrue="1" operator="equal">
      <formula>99</formula>
    </cfRule>
  </conditionalFormatting>
  <conditionalFormatting sqref="N43">
    <cfRule type="cellIs" dxfId="3568" priority="3087" stopIfTrue="1" operator="equal">
      <formula>26</formula>
    </cfRule>
  </conditionalFormatting>
  <conditionalFormatting sqref="N43">
    <cfRule type="cellIs" dxfId="3567" priority="3086" stopIfTrue="1" operator="equal">
      <formula>99</formula>
    </cfRule>
  </conditionalFormatting>
  <conditionalFormatting sqref="M43">
    <cfRule type="cellIs" dxfId="3566" priority="3084" stopIfTrue="1" operator="equal">
      <formula>2</formula>
    </cfRule>
    <cfRule type="cellIs" dxfId="3565" priority="3085" stopIfTrue="1" operator="equal">
      <formula>1</formula>
    </cfRule>
  </conditionalFormatting>
  <conditionalFormatting sqref="O43:P43">
    <cfRule type="cellIs" dxfId="3564" priority="3083" stopIfTrue="1" operator="equal">
      <formula>99</formula>
    </cfRule>
  </conditionalFormatting>
  <conditionalFormatting sqref="P43">
    <cfRule type="cellIs" dxfId="3563" priority="3082" stopIfTrue="1" operator="equal">
      <formula>26</formula>
    </cfRule>
  </conditionalFormatting>
  <conditionalFormatting sqref="P43">
    <cfRule type="cellIs" dxfId="3562" priority="3081" stopIfTrue="1" operator="equal">
      <formula>99</formula>
    </cfRule>
  </conditionalFormatting>
  <conditionalFormatting sqref="O43">
    <cfRule type="cellIs" dxfId="3561" priority="3079" stopIfTrue="1" operator="equal">
      <formula>2</formula>
    </cfRule>
    <cfRule type="cellIs" dxfId="3560" priority="3080" stopIfTrue="1" operator="equal">
      <formula>1</formula>
    </cfRule>
  </conditionalFormatting>
  <conditionalFormatting sqref="Q43:R43">
    <cfRule type="cellIs" dxfId="3559" priority="3078" stopIfTrue="1" operator="equal">
      <formula>99</formula>
    </cfRule>
  </conditionalFormatting>
  <conditionalFormatting sqref="R43">
    <cfRule type="cellIs" dxfId="3558" priority="3077" stopIfTrue="1" operator="equal">
      <formula>26</formula>
    </cfRule>
  </conditionalFormatting>
  <conditionalFormatting sqref="R43">
    <cfRule type="cellIs" dxfId="3557" priority="3076" stopIfTrue="1" operator="equal">
      <formula>99</formula>
    </cfRule>
  </conditionalFormatting>
  <conditionalFormatting sqref="Q43">
    <cfRule type="cellIs" dxfId="3556" priority="3074" stopIfTrue="1" operator="equal">
      <formula>2</formula>
    </cfRule>
    <cfRule type="cellIs" dxfId="3555" priority="3075" stopIfTrue="1" operator="equal">
      <formula>1</formula>
    </cfRule>
  </conditionalFormatting>
  <conditionalFormatting sqref="S43:T43">
    <cfRule type="cellIs" dxfId="3554" priority="3073" stopIfTrue="1" operator="equal">
      <formula>99</formula>
    </cfRule>
  </conditionalFormatting>
  <conditionalFormatting sqref="T43">
    <cfRule type="cellIs" dxfId="3553" priority="3072" stopIfTrue="1" operator="equal">
      <formula>26</formula>
    </cfRule>
  </conditionalFormatting>
  <conditionalFormatting sqref="T43">
    <cfRule type="cellIs" dxfId="3552" priority="3071" stopIfTrue="1" operator="equal">
      <formula>99</formula>
    </cfRule>
  </conditionalFormatting>
  <conditionalFormatting sqref="S43">
    <cfRule type="cellIs" dxfId="3551" priority="3069" stopIfTrue="1" operator="equal">
      <formula>2</formula>
    </cfRule>
    <cfRule type="cellIs" dxfId="3550" priority="3070" stopIfTrue="1" operator="equal">
      <formula>1</formula>
    </cfRule>
  </conditionalFormatting>
  <conditionalFormatting sqref="U43:V43">
    <cfRule type="cellIs" dxfId="3549" priority="3068" stopIfTrue="1" operator="equal">
      <formula>99</formula>
    </cfRule>
  </conditionalFormatting>
  <conditionalFormatting sqref="V43">
    <cfRule type="cellIs" dxfId="3548" priority="3067" stopIfTrue="1" operator="equal">
      <formula>26</formula>
    </cfRule>
  </conditionalFormatting>
  <conditionalFormatting sqref="V43">
    <cfRule type="cellIs" dxfId="3547" priority="3066" stopIfTrue="1" operator="equal">
      <formula>99</formula>
    </cfRule>
  </conditionalFormatting>
  <conditionalFormatting sqref="U43">
    <cfRule type="cellIs" dxfId="3546" priority="3064" stopIfTrue="1" operator="equal">
      <formula>2</formula>
    </cfRule>
    <cfRule type="cellIs" dxfId="3545" priority="3065" stopIfTrue="1" operator="equal">
      <formula>1</formula>
    </cfRule>
  </conditionalFormatting>
  <conditionalFormatting sqref="W43:X43">
    <cfRule type="cellIs" dxfId="3544" priority="3063" stopIfTrue="1" operator="equal">
      <formula>99</formula>
    </cfRule>
  </conditionalFormatting>
  <conditionalFormatting sqref="X43">
    <cfRule type="cellIs" dxfId="3543" priority="3062" stopIfTrue="1" operator="equal">
      <formula>26</formula>
    </cfRule>
  </conditionalFormatting>
  <conditionalFormatting sqref="X43">
    <cfRule type="cellIs" dxfId="3542" priority="3061" stopIfTrue="1" operator="equal">
      <formula>99</formula>
    </cfRule>
  </conditionalFormatting>
  <conditionalFormatting sqref="W43">
    <cfRule type="cellIs" dxfId="3541" priority="3059" stopIfTrue="1" operator="equal">
      <formula>2</formula>
    </cfRule>
    <cfRule type="cellIs" dxfId="3540" priority="3060" stopIfTrue="1" operator="equal">
      <formula>1</formula>
    </cfRule>
  </conditionalFormatting>
  <conditionalFormatting sqref="Y43:Z43">
    <cfRule type="cellIs" dxfId="3539" priority="3058" stopIfTrue="1" operator="equal">
      <formula>99</formula>
    </cfRule>
  </conditionalFormatting>
  <conditionalFormatting sqref="Z43">
    <cfRule type="cellIs" dxfId="3538" priority="3057" stopIfTrue="1" operator="equal">
      <formula>26</formula>
    </cfRule>
  </conditionalFormatting>
  <conditionalFormatting sqref="Z43">
    <cfRule type="cellIs" dxfId="3537" priority="3056" stopIfTrue="1" operator="equal">
      <formula>99</formula>
    </cfRule>
  </conditionalFormatting>
  <conditionalFormatting sqref="Y43">
    <cfRule type="cellIs" dxfId="3536" priority="3054" stopIfTrue="1" operator="equal">
      <formula>2</formula>
    </cfRule>
    <cfRule type="cellIs" dxfId="3535" priority="3055" stopIfTrue="1" operator="equal">
      <formula>1</formula>
    </cfRule>
  </conditionalFormatting>
  <conditionalFormatting sqref="AA43:AB43">
    <cfRule type="cellIs" dxfId="3534" priority="3053" stopIfTrue="1" operator="equal">
      <formula>99</formula>
    </cfRule>
  </conditionalFormatting>
  <conditionalFormatting sqref="AB43">
    <cfRule type="cellIs" dxfId="3533" priority="3052" stopIfTrue="1" operator="equal">
      <formula>26</formula>
    </cfRule>
  </conditionalFormatting>
  <conditionalFormatting sqref="AB43">
    <cfRule type="cellIs" dxfId="3532" priority="3051" stopIfTrue="1" operator="equal">
      <formula>99</formula>
    </cfRule>
  </conditionalFormatting>
  <conditionalFormatting sqref="AA43">
    <cfRule type="cellIs" dxfId="3531" priority="3049" stopIfTrue="1" operator="equal">
      <formula>2</formula>
    </cfRule>
    <cfRule type="cellIs" dxfId="3530" priority="3050" stopIfTrue="1" operator="equal">
      <formula>1</formula>
    </cfRule>
  </conditionalFormatting>
  <conditionalFormatting sqref="AC43:AD43">
    <cfRule type="cellIs" dxfId="3529" priority="3048" stopIfTrue="1" operator="equal">
      <formula>99</formula>
    </cfRule>
  </conditionalFormatting>
  <conditionalFormatting sqref="AD43">
    <cfRule type="cellIs" dxfId="3528" priority="3047" stopIfTrue="1" operator="equal">
      <formula>26</formula>
    </cfRule>
  </conditionalFormatting>
  <conditionalFormatting sqref="AD43">
    <cfRule type="cellIs" dxfId="3527" priority="3046" stopIfTrue="1" operator="equal">
      <formula>99</formula>
    </cfRule>
  </conditionalFormatting>
  <conditionalFormatting sqref="AC43">
    <cfRule type="cellIs" dxfId="3526" priority="3044" stopIfTrue="1" operator="equal">
      <formula>2</formula>
    </cfRule>
    <cfRule type="cellIs" dxfId="3525" priority="3045" stopIfTrue="1" operator="equal">
      <formula>1</formula>
    </cfRule>
  </conditionalFormatting>
  <conditionalFormatting sqref="AE43:AF43">
    <cfRule type="cellIs" dxfId="3524" priority="3043" stopIfTrue="1" operator="equal">
      <formula>99</formula>
    </cfRule>
  </conditionalFormatting>
  <conditionalFormatting sqref="AF43">
    <cfRule type="cellIs" dxfId="3523" priority="3042" stopIfTrue="1" operator="equal">
      <formula>26</formula>
    </cfRule>
  </conditionalFormatting>
  <conditionalFormatting sqref="AF43">
    <cfRule type="cellIs" dxfId="3522" priority="3041" stopIfTrue="1" operator="equal">
      <formula>99</formula>
    </cfRule>
  </conditionalFormatting>
  <conditionalFormatting sqref="AE43">
    <cfRule type="cellIs" dxfId="3521" priority="3039" stopIfTrue="1" operator="equal">
      <formula>2</formula>
    </cfRule>
    <cfRule type="cellIs" dxfId="3520" priority="3040" stopIfTrue="1" operator="equal">
      <formula>1</formula>
    </cfRule>
  </conditionalFormatting>
  <conditionalFormatting sqref="AH43">
    <cfRule type="cellIs" dxfId="3519" priority="3038" stopIfTrue="1" operator="equal">
      <formula>26</formula>
    </cfRule>
  </conditionalFormatting>
  <conditionalFormatting sqref="AH43">
    <cfRule type="cellIs" dxfId="3518" priority="3037" stopIfTrue="1" operator="equal">
      <formula>99</formula>
    </cfRule>
  </conditionalFormatting>
  <conditionalFormatting sqref="AG43">
    <cfRule type="cellIs" dxfId="3517" priority="3035" stopIfTrue="1" operator="equal">
      <formula>2</formula>
    </cfRule>
    <cfRule type="cellIs" dxfId="3516" priority="3036" stopIfTrue="1" operator="equal">
      <formula>1</formula>
    </cfRule>
  </conditionalFormatting>
  <conditionalFormatting sqref="AG44:AH44">
    <cfRule type="cellIs" dxfId="3515" priority="3034" stopIfTrue="1" operator="equal">
      <formula>99</formula>
    </cfRule>
  </conditionalFormatting>
  <conditionalFormatting sqref="M44:N44">
    <cfRule type="cellIs" dxfId="3514" priority="3033" stopIfTrue="1" operator="equal">
      <formula>99</formula>
    </cfRule>
  </conditionalFormatting>
  <conditionalFormatting sqref="N44">
    <cfRule type="cellIs" dxfId="3513" priority="3032" stopIfTrue="1" operator="equal">
      <formula>26</formula>
    </cfRule>
  </conditionalFormatting>
  <conditionalFormatting sqref="N44">
    <cfRule type="cellIs" dxfId="3512" priority="3031" stopIfTrue="1" operator="equal">
      <formula>99</formula>
    </cfRule>
  </conditionalFormatting>
  <conditionalFormatting sqref="M44">
    <cfRule type="cellIs" dxfId="3511" priority="3029" stopIfTrue="1" operator="equal">
      <formula>2</formula>
    </cfRule>
    <cfRule type="cellIs" dxfId="3510" priority="3030" stopIfTrue="1" operator="equal">
      <formula>1</formula>
    </cfRule>
  </conditionalFormatting>
  <conditionalFormatting sqref="O44">
    <cfRule type="cellIs" dxfId="3509" priority="3028" stopIfTrue="1" operator="equal">
      <formula>99</formula>
    </cfRule>
  </conditionalFormatting>
  <conditionalFormatting sqref="O44">
    <cfRule type="cellIs" dxfId="3508" priority="3026" stopIfTrue="1" operator="equal">
      <formula>2</formula>
    </cfRule>
    <cfRule type="cellIs" dxfId="3507" priority="3027" stopIfTrue="1" operator="equal">
      <formula>1</formula>
    </cfRule>
  </conditionalFormatting>
  <conditionalFormatting sqref="Q44:R44">
    <cfRule type="cellIs" dxfId="3506" priority="3025" stopIfTrue="1" operator="equal">
      <formula>99</formula>
    </cfRule>
  </conditionalFormatting>
  <conditionalFormatting sqref="R44">
    <cfRule type="cellIs" dxfId="3505" priority="3024" stopIfTrue="1" operator="equal">
      <formula>26</formula>
    </cfRule>
  </conditionalFormatting>
  <conditionalFormatting sqref="R44">
    <cfRule type="cellIs" dxfId="3504" priority="3023" stopIfTrue="1" operator="equal">
      <formula>99</formula>
    </cfRule>
  </conditionalFormatting>
  <conditionalFormatting sqref="Q44">
    <cfRule type="cellIs" dxfId="3503" priority="3021" stopIfTrue="1" operator="equal">
      <formula>2</formula>
    </cfRule>
    <cfRule type="cellIs" dxfId="3502" priority="3022" stopIfTrue="1" operator="equal">
      <formula>1</formula>
    </cfRule>
  </conditionalFormatting>
  <conditionalFormatting sqref="S44:T44">
    <cfRule type="cellIs" dxfId="3501" priority="3020" stopIfTrue="1" operator="equal">
      <formula>99</formula>
    </cfRule>
  </conditionalFormatting>
  <conditionalFormatting sqref="T44">
    <cfRule type="cellIs" dxfId="3500" priority="3019" stopIfTrue="1" operator="equal">
      <formula>26</formula>
    </cfRule>
  </conditionalFormatting>
  <conditionalFormatting sqref="T44">
    <cfRule type="cellIs" dxfId="3499" priority="3018" stopIfTrue="1" operator="equal">
      <formula>99</formula>
    </cfRule>
  </conditionalFormatting>
  <conditionalFormatting sqref="S44">
    <cfRule type="cellIs" dxfId="3498" priority="3016" stopIfTrue="1" operator="equal">
      <formula>2</formula>
    </cfRule>
    <cfRule type="cellIs" dxfId="3497" priority="3017" stopIfTrue="1" operator="equal">
      <formula>1</formula>
    </cfRule>
  </conditionalFormatting>
  <conditionalFormatting sqref="U44:V44">
    <cfRule type="cellIs" dxfId="3496" priority="3015" stopIfTrue="1" operator="equal">
      <formula>99</formula>
    </cfRule>
  </conditionalFormatting>
  <conditionalFormatting sqref="V44">
    <cfRule type="cellIs" dxfId="3495" priority="3014" stopIfTrue="1" operator="equal">
      <formula>26</formula>
    </cfRule>
  </conditionalFormatting>
  <conditionalFormatting sqref="V44">
    <cfRule type="cellIs" dxfId="3494" priority="3013" stopIfTrue="1" operator="equal">
      <formula>99</formula>
    </cfRule>
  </conditionalFormatting>
  <conditionalFormatting sqref="U44">
    <cfRule type="cellIs" dxfId="3493" priority="3011" stopIfTrue="1" operator="equal">
      <formula>2</formula>
    </cfRule>
    <cfRule type="cellIs" dxfId="3492" priority="3012" stopIfTrue="1" operator="equal">
      <formula>1</formula>
    </cfRule>
  </conditionalFormatting>
  <conditionalFormatting sqref="W44:X44">
    <cfRule type="cellIs" dxfId="3491" priority="3010" stopIfTrue="1" operator="equal">
      <formula>99</formula>
    </cfRule>
  </conditionalFormatting>
  <conditionalFormatting sqref="X44">
    <cfRule type="cellIs" dxfId="3490" priority="3009" stopIfTrue="1" operator="equal">
      <formula>26</formula>
    </cfRule>
  </conditionalFormatting>
  <conditionalFormatting sqref="X44">
    <cfRule type="cellIs" dxfId="3489" priority="3008" stopIfTrue="1" operator="equal">
      <formula>99</formula>
    </cfRule>
  </conditionalFormatting>
  <conditionalFormatting sqref="W44">
    <cfRule type="cellIs" dxfId="3488" priority="3006" stopIfTrue="1" operator="equal">
      <formula>2</formula>
    </cfRule>
    <cfRule type="cellIs" dxfId="3487" priority="3007" stopIfTrue="1" operator="equal">
      <formula>1</formula>
    </cfRule>
  </conditionalFormatting>
  <conditionalFormatting sqref="Y44:Z44">
    <cfRule type="cellIs" dxfId="3486" priority="3005" stopIfTrue="1" operator="equal">
      <formula>99</formula>
    </cfRule>
  </conditionalFormatting>
  <conditionalFormatting sqref="Z44">
    <cfRule type="cellIs" dxfId="3485" priority="3004" stopIfTrue="1" operator="equal">
      <formula>26</formula>
    </cfRule>
  </conditionalFormatting>
  <conditionalFormatting sqref="Z44">
    <cfRule type="cellIs" dxfId="3484" priority="3003" stopIfTrue="1" operator="equal">
      <formula>99</formula>
    </cfRule>
  </conditionalFormatting>
  <conditionalFormatting sqref="Y44">
    <cfRule type="cellIs" dxfId="3483" priority="3001" stopIfTrue="1" operator="equal">
      <formula>2</formula>
    </cfRule>
    <cfRule type="cellIs" dxfId="3482" priority="3002" stopIfTrue="1" operator="equal">
      <formula>1</formula>
    </cfRule>
  </conditionalFormatting>
  <conditionalFormatting sqref="AA44:AB44">
    <cfRule type="cellIs" dxfId="3481" priority="3000" stopIfTrue="1" operator="equal">
      <formula>99</formula>
    </cfRule>
  </conditionalFormatting>
  <conditionalFormatting sqref="AB44">
    <cfRule type="cellIs" dxfId="3480" priority="2999" stopIfTrue="1" operator="equal">
      <formula>26</formula>
    </cfRule>
  </conditionalFormatting>
  <conditionalFormatting sqref="AB44">
    <cfRule type="cellIs" dxfId="3479" priority="2998" stopIfTrue="1" operator="equal">
      <formula>99</formula>
    </cfRule>
  </conditionalFormatting>
  <conditionalFormatting sqref="AA44">
    <cfRule type="cellIs" dxfId="3478" priority="2996" stopIfTrue="1" operator="equal">
      <formula>2</formula>
    </cfRule>
    <cfRule type="cellIs" dxfId="3477" priority="2997" stopIfTrue="1" operator="equal">
      <formula>1</formula>
    </cfRule>
  </conditionalFormatting>
  <conditionalFormatting sqref="AC44:AD44">
    <cfRule type="cellIs" dxfId="3476" priority="2995" stopIfTrue="1" operator="equal">
      <formula>99</formula>
    </cfRule>
  </conditionalFormatting>
  <conditionalFormatting sqref="AD44">
    <cfRule type="cellIs" dxfId="3475" priority="2994" stopIfTrue="1" operator="equal">
      <formula>26</formula>
    </cfRule>
  </conditionalFormatting>
  <conditionalFormatting sqref="AD44">
    <cfRule type="cellIs" dxfId="3474" priority="2993" stopIfTrue="1" operator="equal">
      <formula>99</formula>
    </cfRule>
  </conditionalFormatting>
  <conditionalFormatting sqref="AC44">
    <cfRule type="cellIs" dxfId="3473" priority="2991" stopIfTrue="1" operator="equal">
      <formula>2</formula>
    </cfRule>
    <cfRule type="cellIs" dxfId="3472" priority="2992" stopIfTrue="1" operator="equal">
      <formula>1</formula>
    </cfRule>
  </conditionalFormatting>
  <conditionalFormatting sqref="AE44:AF44">
    <cfRule type="cellIs" dxfId="3471" priority="2990" stopIfTrue="1" operator="equal">
      <formula>99</formula>
    </cfRule>
  </conditionalFormatting>
  <conditionalFormatting sqref="AF44">
    <cfRule type="cellIs" dxfId="3470" priority="2989" stopIfTrue="1" operator="equal">
      <formula>26</formula>
    </cfRule>
  </conditionalFormatting>
  <conditionalFormatting sqref="AF44">
    <cfRule type="cellIs" dxfId="3469" priority="2988" stopIfTrue="1" operator="equal">
      <formula>99</formula>
    </cfRule>
  </conditionalFormatting>
  <conditionalFormatting sqref="AE44">
    <cfRule type="cellIs" dxfId="3468" priority="2986" stopIfTrue="1" operator="equal">
      <formula>2</formula>
    </cfRule>
    <cfRule type="cellIs" dxfId="3467" priority="2987" stopIfTrue="1" operator="equal">
      <formula>1</formula>
    </cfRule>
  </conditionalFormatting>
  <conditionalFormatting sqref="AH44">
    <cfRule type="cellIs" dxfId="3466" priority="2985" stopIfTrue="1" operator="equal">
      <formula>26</formula>
    </cfRule>
  </conditionalFormatting>
  <conditionalFormatting sqref="AH44">
    <cfRule type="cellIs" dxfId="3465" priority="2984" stopIfTrue="1" operator="equal">
      <formula>99</formula>
    </cfRule>
  </conditionalFormatting>
  <conditionalFormatting sqref="AG44">
    <cfRule type="cellIs" dxfId="3464" priority="2982" stopIfTrue="1" operator="equal">
      <formula>2</formula>
    </cfRule>
    <cfRule type="cellIs" dxfId="3463" priority="2983" stopIfTrue="1" operator="equal">
      <formula>1</formula>
    </cfRule>
  </conditionalFormatting>
  <conditionalFormatting sqref="AG45:AH45">
    <cfRule type="cellIs" dxfId="3462" priority="2981" stopIfTrue="1" operator="equal">
      <formula>99</formula>
    </cfRule>
  </conditionalFormatting>
  <conditionalFormatting sqref="M45:N45">
    <cfRule type="cellIs" dxfId="3461" priority="2980" stopIfTrue="1" operator="equal">
      <formula>99</formula>
    </cfRule>
  </conditionalFormatting>
  <conditionalFormatting sqref="N45">
    <cfRule type="cellIs" dxfId="3460" priority="2979" stopIfTrue="1" operator="equal">
      <formula>26</formula>
    </cfRule>
  </conditionalFormatting>
  <conditionalFormatting sqref="N45">
    <cfRule type="cellIs" dxfId="3459" priority="2978" stopIfTrue="1" operator="equal">
      <formula>99</formula>
    </cfRule>
  </conditionalFormatting>
  <conditionalFormatting sqref="M45">
    <cfRule type="cellIs" dxfId="3458" priority="2976" stopIfTrue="1" operator="equal">
      <formula>2</formula>
    </cfRule>
    <cfRule type="cellIs" dxfId="3457" priority="2977" stopIfTrue="1" operator="equal">
      <formula>1</formula>
    </cfRule>
  </conditionalFormatting>
  <conditionalFormatting sqref="O45:P45">
    <cfRule type="cellIs" dxfId="3456" priority="2975" stopIfTrue="1" operator="equal">
      <formula>99</formula>
    </cfRule>
  </conditionalFormatting>
  <conditionalFormatting sqref="P45">
    <cfRule type="cellIs" dxfId="3455" priority="2974" stopIfTrue="1" operator="equal">
      <formula>26</formula>
    </cfRule>
  </conditionalFormatting>
  <conditionalFormatting sqref="P45">
    <cfRule type="cellIs" dxfId="3454" priority="2973" stopIfTrue="1" operator="equal">
      <formula>99</formula>
    </cfRule>
  </conditionalFormatting>
  <conditionalFormatting sqref="O45">
    <cfRule type="cellIs" dxfId="3453" priority="2971" stopIfTrue="1" operator="equal">
      <formula>2</formula>
    </cfRule>
    <cfRule type="cellIs" dxfId="3452" priority="2972" stopIfTrue="1" operator="equal">
      <formula>1</formula>
    </cfRule>
  </conditionalFormatting>
  <conditionalFormatting sqref="Q45:R45">
    <cfRule type="cellIs" dxfId="3451" priority="2970" stopIfTrue="1" operator="equal">
      <formula>99</formula>
    </cfRule>
  </conditionalFormatting>
  <conditionalFormatting sqref="R45">
    <cfRule type="cellIs" dxfId="3450" priority="2969" stopIfTrue="1" operator="equal">
      <formula>26</formula>
    </cfRule>
  </conditionalFormatting>
  <conditionalFormatting sqref="R45">
    <cfRule type="cellIs" dxfId="3449" priority="2968" stopIfTrue="1" operator="equal">
      <formula>99</formula>
    </cfRule>
  </conditionalFormatting>
  <conditionalFormatting sqref="Q45">
    <cfRule type="cellIs" dxfId="3448" priority="2966" stopIfTrue="1" operator="equal">
      <formula>2</formula>
    </cfRule>
    <cfRule type="cellIs" dxfId="3447" priority="2967" stopIfTrue="1" operator="equal">
      <formula>1</formula>
    </cfRule>
  </conditionalFormatting>
  <conditionalFormatting sqref="S45:T45">
    <cfRule type="cellIs" dxfId="3446" priority="2965" stopIfTrue="1" operator="equal">
      <formula>99</formula>
    </cfRule>
  </conditionalFormatting>
  <conditionalFormatting sqref="T45">
    <cfRule type="cellIs" dxfId="3445" priority="2964" stopIfTrue="1" operator="equal">
      <formula>26</formula>
    </cfRule>
  </conditionalFormatting>
  <conditionalFormatting sqref="T45">
    <cfRule type="cellIs" dxfId="3444" priority="2963" stopIfTrue="1" operator="equal">
      <formula>99</formula>
    </cfRule>
  </conditionalFormatting>
  <conditionalFormatting sqref="S45">
    <cfRule type="cellIs" dxfId="3443" priority="2961" stopIfTrue="1" operator="equal">
      <formula>2</formula>
    </cfRule>
    <cfRule type="cellIs" dxfId="3442" priority="2962" stopIfTrue="1" operator="equal">
      <formula>1</formula>
    </cfRule>
  </conditionalFormatting>
  <conditionalFormatting sqref="U45:V45">
    <cfRule type="cellIs" dxfId="3441" priority="2960" stopIfTrue="1" operator="equal">
      <formula>99</formula>
    </cfRule>
  </conditionalFormatting>
  <conditionalFormatting sqref="V45">
    <cfRule type="cellIs" dxfId="3440" priority="2959" stopIfTrue="1" operator="equal">
      <formula>26</formula>
    </cfRule>
  </conditionalFormatting>
  <conditionalFormatting sqref="V45">
    <cfRule type="cellIs" dxfId="3439" priority="2958" stopIfTrue="1" operator="equal">
      <formula>99</formula>
    </cfRule>
  </conditionalFormatting>
  <conditionalFormatting sqref="U45">
    <cfRule type="cellIs" dxfId="3438" priority="2956" stopIfTrue="1" operator="equal">
      <formula>2</formula>
    </cfRule>
    <cfRule type="cellIs" dxfId="3437" priority="2957" stopIfTrue="1" operator="equal">
      <formula>1</formula>
    </cfRule>
  </conditionalFormatting>
  <conditionalFormatting sqref="W45:X45">
    <cfRule type="cellIs" dxfId="3436" priority="2955" stopIfTrue="1" operator="equal">
      <formula>99</formula>
    </cfRule>
  </conditionalFormatting>
  <conditionalFormatting sqref="X45">
    <cfRule type="cellIs" dxfId="3435" priority="2954" stopIfTrue="1" operator="equal">
      <formula>26</formula>
    </cfRule>
  </conditionalFormatting>
  <conditionalFormatting sqref="X45">
    <cfRule type="cellIs" dxfId="3434" priority="2953" stopIfTrue="1" operator="equal">
      <formula>99</formula>
    </cfRule>
  </conditionalFormatting>
  <conditionalFormatting sqref="W45">
    <cfRule type="cellIs" dxfId="3433" priority="2951" stopIfTrue="1" operator="equal">
      <formula>2</formula>
    </cfRule>
    <cfRule type="cellIs" dxfId="3432" priority="2952" stopIfTrue="1" operator="equal">
      <formula>1</formula>
    </cfRule>
  </conditionalFormatting>
  <conditionalFormatting sqref="Y45:Z45">
    <cfRule type="cellIs" dxfId="3431" priority="2950" stopIfTrue="1" operator="equal">
      <formula>99</formula>
    </cfRule>
  </conditionalFormatting>
  <conditionalFormatting sqref="Z45">
    <cfRule type="cellIs" dxfId="3430" priority="2949" stopIfTrue="1" operator="equal">
      <formula>26</formula>
    </cfRule>
  </conditionalFormatting>
  <conditionalFormatting sqref="Z45">
    <cfRule type="cellIs" dxfId="3429" priority="2948" stopIfTrue="1" operator="equal">
      <formula>99</formula>
    </cfRule>
  </conditionalFormatting>
  <conditionalFormatting sqref="Y45">
    <cfRule type="cellIs" dxfId="3428" priority="2946" stopIfTrue="1" operator="equal">
      <formula>2</formula>
    </cfRule>
    <cfRule type="cellIs" dxfId="3427" priority="2947" stopIfTrue="1" operator="equal">
      <formula>1</formula>
    </cfRule>
  </conditionalFormatting>
  <conditionalFormatting sqref="AA45:AB45">
    <cfRule type="cellIs" dxfId="3426" priority="2945" stopIfTrue="1" operator="equal">
      <formula>99</formula>
    </cfRule>
  </conditionalFormatting>
  <conditionalFormatting sqref="AB45">
    <cfRule type="cellIs" dxfId="3425" priority="2944" stopIfTrue="1" operator="equal">
      <formula>26</formula>
    </cfRule>
  </conditionalFormatting>
  <conditionalFormatting sqref="AB45">
    <cfRule type="cellIs" dxfId="3424" priority="2943" stopIfTrue="1" operator="equal">
      <formula>99</formula>
    </cfRule>
  </conditionalFormatting>
  <conditionalFormatting sqref="AA45">
    <cfRule type="cellIs" dxfId="3423" priority="2941" stopIfTrue="1" operator="equal">
      <formula>2</formula>
    </cfRule>
    <cfRule type="cellIs" dxfId="3422" priority="2942" stopIfTrue="1" operator="equal">
      <formula>1</formula>
    </cfRule>
  </conditionalFormatting>
  <conditionalFormatting sqref="AC45:AD45">
    <cfRule type="cellIs" dxfId="3421" priority="2940" stopIfTrue="1" operator="equal">
      <formula>99</formula>
    </cfRule>
  </conditionalFormatting>
  <conditionalFormatting sqref="AD45">
    <cfRule type="cellIs" dxfId="3420" priority="2939" stopIfTrue="1" operator="equal">
      <formula>26</formula>
    </cfRule>
  </conditionalFormatting>
  <conditionalFormatting sqref="AD45">
    <cfRule type="cellIs" dxfId="3419" priority="2938" stopIfTrue="1" operator="equal">
      <formula>99</formula>
    </cfRule>
  </conditionalFormatting>
  <conditionalFormatting sqref="AC45">
    <cfRule type="cellIs" dxfId="3418" priority="2936" stopIfTrue="1" operator="equal">
      <formula>2</formula>
    </cfRule>
    <cfRule type="cellIs" dxfId="3417" priority="2937" stopIfTrue="1" operator="equal">
      <formula>1</formula>
    </cfRule>
  </conditionalFormatting>
  <conditionalFormatting sqref="AE45:AF45">
    <cfRule type="cellIs" dxfId="3416" priority="2935" stopIfTrue="1" operator="equal">
      <formula>99</formula>
    </cfRule>
  </conditionalFormatting>
  <conditionalFormatting sqref="AF45">
    <cfRule type="cellIs" dxfId="3415" priority="2934" stopIfTrue="1" operator="equal">
      <formula>26</formula>
    </cfRule>
  </conditionalFormatting>
  <conditionalFormatting sqref="AF45">
    <cfRule type="cellIs" dxfId="3414" priority="2933" stopIfTrue="1" operator="equal">
      <formula>99</formula>
    </cfRule>
  </conditionalFormatting>
  <conditionalFormatting sqref="AE45">
    <cfRule type="cellIs" dxfId="3413" priority="2931" stopIfTrue="1" operator="equal">
      <formula>2</formula>
    </cfRule>
    <cfRule type="cellIs" dxfId="3412" priority="2932" stopIfTrue="1" operator="equal">
      <formula>1</formula>
    </cfRule>
  </conditionalFormatting>
  <conditionalFormatting sqref="AH45">
    <cfRule type="cellIs" dxfId="3411" priority="2930" stopIfTrue="1" operator="equal">
      <formula>26</formula>
    </cfRule>
  </conditionalFormatting>
  <conditionalFormatting sqref="AH45">
    <cfRule type="cellIs" dxfId="3410" priority="2929" stopIfTrue="1" operator="equal">
      <formula>99</formula>
    </cfRule>
  </conditionalFormatting>
  <conditionalFormatting sqref="AG45">
    <cfRule type="cellIs" dxfId="3409" priority="2927" stopIfTrue="1" operator="equal">
      <formula>2</formula>
    </cfRule>
    <cfRule type="cellIs" dxfId="3408" priority="2928" stopIfTrue="1" operator="equal">
      <formula>1</formula>
    </cfRule>
  </conditionalFormatting>
  <conditionalFormatting sqref="AG46:AH46">
    <cfRule type="cellIs" dxfId="3407" priority="2926" stopIfTrue="1" operator="equal">
      <formula>99</formula>
    </cfRule>
  </conditionalFormatting>
  <conditionalFormatting sqref="M46:N46">
    <cfRule type="cellIs" dxfId="3406" priority="2925" stopIfTrue="1" operator="equal">
      <formula>99</formula>
    </cfRule>
  </conditionalFormatting>
  <conditionalFormatting sqref="N46">
    <cfRule type="cellIs" dxfId="3405" priority="2924" stopIfTrue="1" operator="equal">
      <formula>26</formula>
    </cfRule>
  </conditionalFormatting>
  <conditionalFormatting sqref="N46">
    <cfRule type="cellIs" dxfId="3404" priority="2923" stopIfTrue="1" operator="equal">
      <formula>99</formula>
    </cfRule>
  </conditionalFormatting>
  <conditionalFormatting sqref="M46">
    <cfRule type="cellIs" dxfId="3403" priority="2921" stopIfTrue="1" operator="equal">
      <formula>2</formula>
    </cfRule>
    <cfRule type="cellIs" dxfId="3402" priority="2922" stopIfTrue="1" operator="equal">
      <formula>1</formula>
    </cfRule>
  </conditionalFormatting>
  <conditionalFormatting sqref="O46:P46">
    <cfRule type="cellIs" dxfId="3401" priority="2920" stopIfTrue="1" operator="equal">
      <formula>99</formula>
    </cfRule>
  </conditionalFormatting>
  <conditionalFormatting sqref="P46">
    <cfRule type="cellIs" dxfId="3400" priority="2919" stopIfTrue="1" operator="equal">
      <formula>26</formula>
    </cfRule>
  </conditionalFormatting>
  <conditionalFormatting sqref="P46">
    <cfRule type="cellIs" dxfId="3399" priority="2918" stopIfTrue="1" operator="equal">
      <formula>99</formula>
    </cfRule>
  </conditionalFormatting>
  <conditionalFormatting sqref="O46">
    <cfRule type="cellIs" dxfId="3398" priority="2916" stopIfTrue="1" operator="equal">
      <formula>2</formula>
    </cfRule>
    <cfRule type="cellIs" dxfId="3397" priority="2917" stopIfTrue="1" operator="equal">
      <formula>1</formula>
    </cfRule>
  </conditionalFormatting>
  <conditionalFormatting sqref="Q46:R46">
    <cfRule type="cellIs" dxfId="3396" priority="2915" stopIfTrue="1" operator="equal">
      <formula>99</formula>
    </cfRule>
  </conditionalFormatting>
  <conditionalFormatting sqref="R46">
    <cfRule type="cellIs" dxfId="3395" priority="2914" stopIfTrue="1" operator="equal">
      <formula>26</formula>
    </cfRule>
  </conditionalFormatting>
  <conditionalFormatting sqref="R46">
    <cfRule type="cellIs" dxfId="3394" priority="2913" stopIfTrue="1" operator="equal">
      <formula>99</formula>
    </cfRule>
  </conditionalFormatting>
  <conditionalFormatting sqref="Q46">
    <cfRule type="cellIs" dxfId="3393" priority="2911" stopIfTrue="1" operator="equal">
      <formula>2</formula>
    </cfRule>
    <cfRule type="cellIs" dxfId="3392" priority="2912" stopIfTrue="1" operator="equal">
      <formula>1</formula>
    </cfRule>
  </conditionalFormatting>
  <conditionalFormatting sqref="S46:T46">
    <cfRule type="cellIs" dxfId="3391" priority="2910" stopIfTrue="1" operator="equal">
      <formula>99</formula>
    </cfRule>
  </conditionalFormatting>
  <conditionalFormatting sqref="T46">
    <cfRule type="cellIs" dxfId="3390" priority="2909" stopIfTrue="1" operator="equal">
      <formula>26</formula>
    </cfRule>
  </conditionalFormatting>
  <conditionalFormatting sqref="T46">
    <cfRule type="cellIs" dxfId="3389" priority="2908" stopIfTrue="1" operator="equal">
      <formula>99</formula>
    </cfRule>
  </conditionalFormatting>
  <conditionalFormatting sqref="S46">
    <cfRule type="cellIs" dxfId="3388" priority="2906" stopIfTrue="1" operator="equal">
      <formula>2</formula>
    </cfRule>
    <cfRule type="cellIs" dxfId="3387" priority="2907" stopIfTrue="1" operator="equal">
      <formula>1</formula>
    </cfRule>
  </conditionalFormatting>
  <conditionalFormatting sqref="U46:V46">
    <cfRule type="cellIs" dxfId="3386" priority="2905" stopIfTrue="1" operator="equal">
      <formula>99</formula>
    </cfRule>
  </conditionalFormatting>
  <conditionalFormatting sqref="V46">
    <cfRule type="cellIs" dxfId="3385" priority="2904" stopIfTrue="1" operator="equal">
      <formula>26</formula>
    </cfRule>
  </conditionalFormatting>
  <conditionalFormatting sqref="V46">
    <cfRule type="cellIs" dxfId="3384" priority="2903" stopIfTrue="1" operator="equal">
      <formula>99</formula>
    </cfRule>
  </conditionalFormatting>
  <conditionalFormatting sqref="U46">
    <cfRule type="cellIs" dxfId="3383" priority="2901" stopIfTrue="1" operator="equal">
      <formula>2</formula>
    </cfRule>
    <cfRule type="cellIs" dxfId="3382" priority="2902" stopIfTrue="1" operator="equal">
      <formula>1</formula>
    </cfRule>
  </conditionalFormatting>
  <conditionalFormatting sqref="W46:X46">
    <cfRule type="cellIs" dxfId="3381" priority="2900" stopIfTrue="1" operator="equal">
      <formula>99</formula>
    </cfRule>
  </conditionalFormatting>
  <conditionalFormatting sqref="X46">
    <cfRule type="cellIs" dxfId="3380" priority="2899" stopIfTrue="1" operator="equal">
      <formula>26</formula>
    </cfRule>
  </conditionalFormatting>
  <conditionalFormatting sqref="X46">
    <cfRule type="cellIs" dxfId="3379" priority="2898" stopIfTrue="1" operator="equal">
      <formula>99</formula>
    </cfRule>
  </conditionalFormatting>
  <conditionalFormatting sqref="W46">
    <cfRule type="cellIs" dxfId="3378" priority="2896" stopIfTrue="1" operator="equal">
      <formula>2</formula>
    </cfRule>
    <cfRule type="cellIs" dxfId="3377" priority="2897" stopIfTrue="1" operator="equal">
      <formula>1</formula>
    </cfRule>
  </conditionalFormatting>
  <conditionalFormatting sqref="Y46:Z46">
    <cfRule type="cellIs" dxfId="3376" priority="2895" stopIfTrue="1" operator="equal">
      <formula>99</formula>
    </cfRule>
  </conditionalFormatting>
  <conditionalFormatting sqref="Z46">
    <cfRule type="cellIs" dxfId="3375" priority="2894" stopIfTrue="1" operator="equal">
      <formula>26</formula>
    </cfRule>
  </conditionalFormatting>
  <conditionalFormatting sqref="Z46">
    <cfRule type="cellIs" dxfId="3374" priority="2893" stopIfTrue="1" operator="equal">
      <formula>99</formula>
    </cfRule>
  </conditionalFormatting>
  <conditionalFormatting sqref="Y46">
    <cfRule type="cellIs" dxfId="3373" priority="2891" stopIfTrue="1" operator="equal">
      <formula>2</formula>
    </cfRule>
    <cfRule type="cellIs" dxfId="3372" priority="2892" stopIfTrue="1" operator="equal">
      <formula>1</formula>
    </cfRule>
  </conditionalFormatting>
  <conditionalFormatting sqref="AA46">
    <cfRule type="cellIs" dxfId="3371" priority="2890" stopIfTrue="1" operator="equal">
      <formula>99</formula>
    </cfRule>
  </conditionalFormatting>
  <conditionalFormatting sqref="AA46">
    <cfRule type="cellIs" dxfId="3370" priority="2888" stopIfTrue="1" operator="equal">
      <formula>2</formula>
    </cfRule>
    <cfRule type="cellIs" dxfId="3369" priority="2889" stopIfTrue="1" operator="equal">
      <formula>1</formula>
    </cfRule>
  </conditionalFormatting>
  <conditionalFormatting sqref="AC46:AD46">
    <cfRule type="cellIs" dxfId="3368" priority="2887" stopIfTrue="1" operator="equal">
      <formula>99</formula>
    </cfRule>
  </conditionalFormatting>
  <conditionalFormatting sqref="AD46">
    <cfRule type="cellIs" dxfId="3367" priority="2886" stopIfTrue="1" operator="equal">
      <formula>26</formula>
    </cfRule>
  </conditionalFormatting>
  <conditionalFormatting sqref="AD46">
    <cfRule type="cellIs" dxfId="3366" priority="2885" stopIfTrue="1" operator="equal">
      <formula>99</formula>
    </cfRule>
  </conditionalFormatting>
  <conditionalFormatting sqref="AC46">
    <cfRule type="cellIs" dxfId="3365" priority="2883" stopIfTrue="1" operator="equal">
      <formula>2</formula>
    </cfRule>
    <cfRule type="cellIs" dxfId="3364" priority="2884" stopIfTrue="1" operator="equal">
      <formula>1</formula>
    </cfRule>
  </conditionalFormatting>
  <conditionalFormatting sqref="AE46:AF46">
    <cfRule type="cellIs" dxfId="3363" priority="2882" stopIfTrue="1" operator="equal">
      <formula>99</formula>
    </cfRule>
  </conditionalFormatting>
  <conditionalFormatting sqref="AF46">
    <cfRule type="cellIs" dxfId="3362" priority="2881" stopIfTrue="1" operator="equal">
      <formula>26</formula>
    </cfRule>
  </conditionalFormatting>
  <conditionalFormatting sqref="AF46">
    <cfRule type="cellIs" dxfId="3361" priority="2880" stopIfTrue="1" operator="equal">
      <formula>99</formula>
    </cfRule>
  </conditionalFormatting>
  <conditionalFormatting sqref="AE46">
    <cfRule type="cellIs" dxfId="3360" priority="2878" stopIfTrue="1" operator="equal">
      <formula>2</formula>
    </cfRule>
    <cfRule type="cellIs" dxfId="3359" priority="2879" stopIfTrue="1" operator="equal">
      <formula>1</formula>
    </cfRule>
  </conditionalFormatting>
  <conditionalFormatting sqref="AH46">
    <cfRule type="cellIs" dxfId="3358" priority="2877" stopIfTrue="1" operator="equal">
      <formula>26</formula>
    </cfRule>
  </conditionalFormatting>
  <conditionalFormatting sqref="AH46">
    <cfRule type="cellIs" dxfId="3357" priority="2876" stopIfTrue="1" operator="equal">
      <formula>99</formula>
    </cfRule>
  </conditionalFormatting>
  <conditionalFormatting sqref="AG46">
    <cfRule type="cellIs" dxfId="3356" priority="2874" stopIfTrue="1" operator="equal">
      <formula>2</formula>
    </cfRule>
    <cfRule type="cellIs" dxfId="3355" priority="2875" stopIfTrue="1" operator="equal">
      <formula>1</formula>
    </cfRule>
  </conditionalFormatting>
  <conditionalFormatting sqref="AG47:AH47">
    <cfRule type="cellIs" dxfId="3354" priority="2873" stopIfTrue="1" operator="equal">
      <formula>99</formula>
    </cfRule>
  </conditionalFormatting>
  <conditionalFormatting sqref="M47:N47">
    <cfRule type="cellIs" dxfId="3353" priority="2872" stopIfTrue="1" operator="equal">
      <formula>99</formula>
    </cfRule>
  </conditionalFormatting>
  <conditionalFormatting sqref="N47">
    <cfRule type="cellIs" dxfId="3352" priority="2871" stopIfTrue="1" operator="equal">
      <formula>26</formula>
    </cfRule>
  </conditionalFormatting>
  <conditionalFormatting sqref="N47">
    <cfRule type="cellIs" dxfId="3351" priority="2870" stopIfTrue="1" operator="equal">
      <formula>99</formula>
    </cfRule>
  </conditionalFormatting>
  <conditionalFormatting sqref="M47">
    <cfRule type="cellIs" dxfId="3350" priority="2868" stopIfTrue="1" operator="equal">
      <formula>2</formula>
    </cfRule>
    <cfRule type="cellIs" dxfId="3349" priority="2869" stopIfTrue="1" operator="equal">
      <formula>1</formula>
    </cfRule>
  </conditionalFormatting>
  <conditionalFormatting sqref="O47:P47">
    <cfRule type="cellIs" dxfId="3348" priority="2867" stopIfTrue="1" operator="equal">
      <formula>99</formula>
    </cfRule>
  </conditionalFormatting>
  <conditionalFormatting sqref="P47">
    <cfRule type="cellIs" dxfId="3347" priority="2866" stopIfTrue="1" operator="equal">
      <formula>26</formula>
    </cfRule>
  </conditionalFormatting>
  <conditionalFormatting sqref="P47">
    <cfRule type="cellIs" dxfId="3346" priority="2865" stopIfTrue="1" operator="equal">
      <formula>99</formula>
    </cfRule>
  </conditionalFormatting>
  <conditionalFormatting sqref="O47">
    <cfRule type="cellIs" dxfId="3345" priority="2863" stopIfTrue="1" operator="equal">
      <formula>2</formula>
    </cfRule>
    <cfRule type="cellIs" dxfId="3344" priority="2864" stopIfTrue="1" operator="equal">
      <formula>1</formula>
    </cfRule>
  </conditionalFormatting>
  <conditionalFormatting sqref="Q47:R47">
    <cfRule type="cellIs" dxfId="3343" priority="2862" stopIfTrue="1" operator="equal">
      <formula>99</formula>
    </cfRule>
  </conditionalFormatting>
  <conditionalFormatting sqref="R47">
    <cfRule type="cellIs" dxfId="3342" priority="2861" stopIfTrue="1" operator="equal">
      <formula>26</formula>
    </cfRule>
  </conditionalFormatting>
  <conditionalFormatting sqref="R47">
    <cfRule type="cellIs" dxfId="3341" priority="2860" stopIfTrue="1" operator="equal">
      <formula>99</formula>
    </cfRule>
  </conditionalFormatting>
  <conditionalFormatting sqref="Q47">
    <cfRule type="cellIs" dxfId="3340" priority="2858" stopIfTrue="1" operator="equal">
      <formula>2</formula>
    </cfRule>
    <cfRule type="cellIs" dxfId="3339" priority="2859" stopIfTrue="1" operator="equal">
      <formula>1</formula>
    </cfRule>
  </conditionalFormatting>
  <conditionalFormatting sqref="S47:T47">
    <cfRule type="cellIs" dxfId="3338" priority="2857" stopIfTrue="1" operator="equal">
      <formula>99</formula>
    </cfRule>
  </conditionalFormatting>
  <conditionalFormatting sqref="T47">
    <cfRule type="cellIs" dxfId="3337" priority="2856" stopIfTrue="1" operator="equal">
      <formula>26</formula>
    </cfRule>
  </conditionalFormatting>
  <conditionalFormatting sqref="T47">
    <cfRule type="cellIs" dxfId="3336" priority="2855" stopIfTrue="1" operator="equal">
      <formula>99</formula>
    </cfRule>
  </conditionalFormatting>
  <conditionalFormatting sqref="S47">
    <cfRule type="cellIs" dxfId="3335" priority="2853" stopIfTrue="1" operator="equal">
      <formula>2</formula>
    </cfRule>
    <cfRule type="cellIs" dxfId="3334" priority="2854" stopIfTrue="1" operator="equal">
      <formula>1</formula>
    </cfRule>
  </conditionalFormatting>
  <conditionalFormatting sqref="U47:V47">
    <cfRule type="cellIs" dxfId="3333" priority="2852" stopIfTrue="1" operator="equal">
      <formula>99</formula>
    </cfRule>
  </conditionalFormatting>
  <conditionalFormatting sqref="V47">
    <cfRule type="cellIs" dxfId="3332" priority="2851" stopIfTrue="1" operator="equal">
      <formula>26</formula>
    </cfRule>
  </conditionalFormatting>
  <conditionalFormatting sqref="V47">
    <cfRule type="cellIs" dxfId="3331" priority="2850" stopIfTrue="1" operator="equal">
      <formula>99</formula>
    </cfRule>
  </conditionalFormatting>
  <conditionalFormatting sqref="U47">
    <cfRule type="cellIs" dxfId="3330" priority="2848" stopIfTrue="1" operator="equal">
      <formula>2</formula>
    </cfRule>
    <cfRule type="cellIs" dxfId="3329" priority="2849" stopIfTrue="1" operator="equal">
      <formula>1</formula>
    </cfRule>
  </conditionalFormatting>
  <conditionalFormatting sqref="W47:X47">
    <cfRule type="cellIs" dxfId="3328" priority="2847" stopIfTrue="1" operator="equal">
      <formula>99</formula>
    </cfRule>
  </conditionalFormatting>
  <conditionalFormatting sqref="X47">
    <cfRule type="cellIs" dxfId="3327" priority="2846" stopIfTrue="1" operator="equal">
      <formula>26</formula>
    </cfRule>
  </conditionalFormatting>
  <conditionalFormatting sqref="X47">
    <cfRule type="cellIs" dxfId="3326" priority="2845" stopIfTrue="1" operator="equal">
      <formula>99</formula>
    </cfRule>
  </conditionalFormatting>
  <conditionalFormatting sqref="W47">
    <cfRule type="cellIs" dxfId="3325" priority="2843" stopIfTrue="1" operator="equal">
      <formula>2</formula>
    </cfRule>
    <cfRule type="cellIs" dxfId="3324" priority="2844" stopIfTrue="1" operator="equal">
      <formula>1</formula>
    </cfRule>
  </conditionalFormatting>
  <conditionalFormatting sqref="Y47:Z47">
    <cfRule type="cellIs" dxfId="3323" priority="2842" stopIfTrue="1" operator="equal">
      <formula>99</formula>
    </cfRule>
  </conditionalFormatting>
  <conditionalFormatting sqref="Z47">
    <cfRule type="cellIs" dxfId="3322" priority="2841" stopIfTrue="1" operator="equal">
      <formula>26</formula>
    </cfRule>
  </conditionalFormatting>
  <conditionalFormatting sqref="Z47">
    <cfRule type="cellIs" dxfId="3321" priority="2840" stopIfTrue="1" operator="equal">
      <formula>99</formula>
    </cfRule>
  </conditionalFormatting>
  <conditionalFormatting sqref="Y47">
    <cfRule type="cellIs" dxfId="3320" priority="2838" stopIfTrue="1" operator="equal">
      <formula>2</formula>
    </cfRule>
    <cfRule type="cellIs" dxfId="3319" priority="2839" stopIfTrue="1" operator="equal">
      <formula>1</formula>
    </cfRule>
  </conditionalFormatting>
  <conditionalFormatting sqref="AA47:AB47">
    <cfRule type="cellIs" dxfId="3318" priority="2837" stopIfTrue="1" operator="equal">
      <formula>99</formula>
    </cfRule>
  </conditionalFormatting>
  <conditionalFormatting sqref="AB47">
    <cfRule type="cellIs" dxfId="3317" priority="2836" stopIfTrue="1" operator="equal">
      <formula>26</formula>
    </cfRule>
  </conditionalFormatting>
  <conditionalFormatting sqref="AB47">
    <cfRule type="cellIs" dxfId="3316" priority="2835" stopIfTrue="1" operator="equal">
      <formula>99</formula>
    </cfRule>
  </conditionalFormatting>
  <conditionalFormatting sqref="AA47">
    <cfRule type="cellIs" dxfId="3315" priority="2833" stopIfTrue="1" operator="equal">
      <formula>2</formula>
    </cfRule>
    <cfRule type="cellIs" dxfId="3314" priority="2834" stopIfTrue="1" operator="equal">
      <formula>1</formula>
    </cfRule>
  </conditionalFormatting>
  <conditionalFormatting sqref="AC47:AD47">
    <cfRule type="cellIs" dxfId="3313" priority="2832" stopIfTrue="1" operator="equal">
      <formula>99</formula>
    </cfRule>
  </conditionalFormatting>
  <conditionalFormatting sqref="AD47">
    <cfRule type="cellIs" dxfId="3312" priority="2831" stopIfTrue="1" operator="equal">
      <formula>26</formula>
    </cfRule>
  </conditionalFormatting>
  <conditionalFormatting sqref="AD47">
    <cfRule type="cellIs" dxfId="3311" priority="2830" stopIfTrue="1" operator="equal">
      <formula>99</formula>
    </cfRule>
  </conditionalFormatting>
  <conditionalFormatting sqref="AC47">
    <cfRule type="cellIs" dxfId="3310" priority="2828" stopIfTrue="1" operator="equal">
      <formula>2</formula>
    </cfRule>
    <cfRule type="cellIs" dxfId="3309" priority="2829" stopIfTrue="1" operator="equal">
      <formula>1</formula>
    </cfRule>
  </conditionalFormatting>
  <conditionalFormatting sqref="AE47:AF47">
    <cfRule type="cellIs" dxfId="3308" priority="2827" stopIfTrue="1" operator="equal">
      <formula>99</formula>
    </cfRule>
  </conditionalFormatting>
  <conditionalFormatting sqref="AF47">
    <cfRule type="cellIs" dxfId="3307" priority="2826" stopIfTrue="1" operator="equal">
      <formula>26</formula>
    </cfRule>
  </conditionalFormatting>
  <conditionalFormatting sqref="AF47">
    <cfRule type="cellIs" dxfId="3306" priority="2825" stopIfTrue="1" operator="equal">
      <formula>99</formula>
    </cfRule>
  </conditionalFormatting>
  <conditionalFormatting sqref="AE47">
    <cfRule type="cellIs" dxfId="3305" priority="2823" stopIfTrue="1" operator="equal">
      <formula>2</formula>
    </cfRule>
    <cfRule type="cellIs" dxfId="3304" priority="2824" stopIfTrue="1" operator="equal">
      <formula>1</formula>
    </cfRule>
  </conditionalFormatting>
  <conditionalFormatting sqref="AH47">
    <cfRule type="cellIs" dxfId="3303" priority="2822" stopIfTrue="1" operator="equal">
      <formula>26</formula>
    </cfRule>
  </conditionalFormatting>
  <conditionalFormatting sqref="AH47">
    <cfRule type="cellIs" dxfId="3302" priority="2821" stopIfTrue="1" operator="equal">
      <formula>99</formula>
    </cfRule>
  </conditionalFormatting>
  <conditionalFormatting sqref="AG47">
    <cfRule type="cellIs" dxfId="3301" priority="2819" stopIfTrue="1" operator="equal">
      <formula>2</formula>
    </cfRule>
    <cfRule type="cellIs" dxfId="3300" priority="2820" stopIfTrue="1" operator="equal">
      <formula>1</formula>
    </cfRule>
  </conditionalFormatting>
  <conditionalFormatting sqref="AG48:AH48">
    <cfRule type="cellIs" dxfId="3299" priority="2818" stopIfTrue="1" operator="equal">
      <formula>99</formula>
    </cfRule>
  </conditionalFormatting>
  <conditionalFormatting sqref="M48:N48">
    <cfRule type="cellIs" dxfId="3298" priority="2817" stopIfTrue="1" operator="equal">
      <formula>99</formula>
    </cfRule>
  </conditionalFormatting>
  <conditionalFormatting sqref="N48">
    <cfRule type="cellIs" dxfId="3297" priority="2816" stopIfTrue="1" operator="equal">
      <formula>26</formula>
    </cfRule>
  </conditionalFormatting>
  <conditionalFormatting sqref="N48">
    <cfRule type="cellIs" dxfId="3296" priority="2815" stopIfTrue="1" operator="equal">
      <formula>99</formula>
    </cfRule>
  </conditionalFormatting>
  <conditionalFormatting sqref="M48">
    <cfRule type="cellIs" dxfId="3295" priority="2813" stopIfTrue="1" operator="equal">
      <formula>2</formula>
    </cfRule>
    <cfRule type="cellIs" dxfId="3294" priority="2814" stopIfTrue="1" operator="equal">
      <formula>1</formula>
    </cfRule>
  </conditionalFormatting>
  <conditionalFormatting sqref="O48:P48">
    <cfRule type="cellIs" dxfId="3293" priority="2812" stopIfTrue="1" operator="equal">
      <formula>99</formula>
    </cfRule>
  </conditionalFormatting>
  <conditionalFormatting sqref="P48">
    <cfRule type="cellIs" dxfId="3292" priority="2811" stopIfTrue="1" operator="equal">
      <formula>26</formula>
    </cfRule>
  </conditionalFormatting>
  <conditionalFormatting sqref="P48">
    <cfRule type="cellIs" dxfId="3291" priority="2810" stopIfTrue="1" operator="equal">
      <formula>99</formula>
    </cfRule>
  </conditionalFormatting>
  <conditionalFormatting sqref="O48">
    <cfRule type="cellIs" dxfId="3290" priority="2808" stopIfTrue="1" operator="equal">
      <formula>2</formula>
    </cfRule>
    <cfRule type="cellIs" dxfId="3289" priority="2809" stopIfTrue="1" operator="equal">
      <formula>1</formula>
    </cfRule>
  </conditionalFormatting>
  <conditionalFormatting sqref="Q48:R48">
    <cfRule type="cellIs" dxfId="3288" priority="2807" stopIfTrue="1" operator="equal">
      <formula>99</formula>
    </cfRule>
  </conditionalFormatting>
  <conditionalFormatting sqref="R48">
    <cfRule type="cellIs" dxfId="3287" priority="2806" stopIfTrue="1" operator="equal">
      <formula>26</formula>
    </cfRule>
  </conditionalFormatting>
  <conditionalFormatting sqref="R48">
    <cfRule type="cellIs" dxfId="3286" priority="2805" stopIfTrue="1" operator="equal">
      <formula>99</formula>
    </cfRule>
  </conditionalFormatting>
  <conditionalFormatting sqref="Q48">
    <cfRule type="cellIs" dxfId="3285" priority="2803" stopIfTrue="1" operator="equal">
      <formula>2</formula>
    </cfRule>
    <cfRule type="cellIs" dxfId="3284" priority="2804" stopIfTrue="1" operator="equal">
      <formula>1</formula>
    </cfRule>
  </conditionalFormatting>
  <conditionalFormatting sqref="S48:T48">
    <cfRule type="cellIs" dxfId="3283" priority="2802" stopIfTrue="1" operator="equal">
      <formula>99</formula>
    </cfRule>
  </conditionalFormatting>
  <conditionalFormatting sqref="T48">
    <cfRule type="cellIs" dxfId="3282" priority="2801" stopIfTrue="1" operator="equal">
      <formula>26</formula>
    </cfRule>
  </conditionalFormatting>
  <conditionalFormatting sqref="T48">
    <cfRule type="cellIs" dxfId="3281" priority="2800" stopIfTrue="1" operator="equal">
      <formula>99</formula>
    </cfRule>
  </conditionalFormatting>
  <conditionalFormatting sqref="S48">
    <cfRule type="cellIs" dxfId="3280" priority="2798" stopIfTrue="1" operator="equal">
      <formula>2</formula>
    </cfRule>
    <cfRule type="cellIs" dxfId="3279" priority="2799" stopIfTrue="1" operator="equal">
      <formula>1</formula>
    </cfRule>
  </conditionalFormatting>
  <conditionalFormatting sqref="U48">
    <cfRule type="cellIs" dxfId="3278" priority="2797" stopIfTrue="1" operator="equal">
      <formula>99</formula>
    </cfRule>
  </conditionalFormatting>
  <conditionalFormatting sqref="U48">
    <cfRule type="cellIs" dxfId="3277" priority="2795" stopIfTrue="1" operator="equal">
      <formula>2</formula>
    </cfRule>
    <cfRule type="cellIs" dxfId="3276" priority="2796" stopIfTrue="1" operator="equal">
      <formula>1</formula>
    </cfRule>
  </conditionalFormatting>
  <conditionalFormatting sqref="W48:X48">
    <cfRule type="cellIs" dxfId="3275" priority="2794" stopIfTrue="1" operator="equal">
      <formula>99</formula>
    </cfRule>
  </conditionalFormatting>
  <conditionalFormatting sqref="X48">
    <cfRule type="cellIs" dxfId="3274" priority="2793" stopIfTrue="1" operator="equal">
      <formula>26</formula>
    </cfRule>
  </conditionalFormatting>
  <conditionalFormatting sqref="X48">
    <cfRule type="cellIs" dxfId="3273" priority="2792" stopIfTrue="1" operator="equal">
      <formula>99</formula>
    </cfRule>
  </conditionalFormatting>
  <conditionalFormatting sqref="W48">
    <cfRule type="cellIs" dxfId="3272" priority="2790" stopIfTrue="1" operator="equal">
      <formula>2</formula>
    </cfRule>
    <cfRule type="cellIs" dxfId="3271" priority="2791" stopIfTrue="1" operator="equal">
      <formula>1</formula>
    </cfRule>
  </conditionalFormatting>
  <conditionalFormatting sqref="Y48:Z48">
    <cfRule type="cellIs" dxfId="3270" priority="2789" stopIfTrue="1" operator="equal">
      <formula>99</formula>
    </cfRule>
  </conditionalFormatting>
  <conditionalFormatting sqref="Z48">
    <cfRule type="cellIs" dxfId="3269" priority="2788" stopIfTrue="1" operator="equal">
      <formula>26</formula>
    </cfRule>
  </conditionalFormatting>
  <conditionalFormatting sqref="Z48">
    <cfRule type="cellIs" dxfId="3268" priority="2787" stopIfTrue="1" operator="equal">
      <formula>99</formula>
    </cfRule>
  </conditionalFormatting>
  <conditionalFormatting sqref="Y48">
    <cfRule type="cellIs" dxfId="3267" priority="2785" stopIfTrue="1" operator="equal">
      <formula>2</formula>
    </cfRule>
    <cfRule type="cellIs" dxfId="3266" priority="2786" stopIfTrue="1" operator="equal">
      <formula>1</formula>
    </cfRule>
  </conditionalFormatting>
  <conditionalFormatting sqref="AA48:AB48">
    <cfRule type="cellIs" dxfId="3265" priority="2784" stopIfTrue="1" operator="equal">
      <formula>99</formula>
    </cfRule>
  </conditionalFormatting>
  <conditionalFormatting sqref="AB48">
    <cfRule type="cellIs" dxfId="3264" priority="2783" stopIfTrue="1" operator="equal">
      <formula>26</formula>
    </cfRule>
  </conditionalFormatting>
  <conditionalFormatting sqref="AB48">
    <cfRule type="cellIs" dxfId="3263" priority="2782" stopIfTrue="1" operator="equal">
      <formula>99</formula>
    </cfRule>
  </conditionalFormatting>
  <conditionalFormatting sqref="AA48">
    <cfRule type="cellIs" dxfId="3262" priority="2780" stopIfTrue="1" operator="equal">
      <formula>2</formula>
    </cfRule>
    <cfRule type="cellIs" dxfId="3261" priority="2781" stopIfTrue="1" operator="equal">
      <formula>1</formula>
    </cfRule>
  </conditionalFormatting>
  <conditionalFormatting sqref="AC48:AD48">
    <cfRule type="cellIs" dxfId="3260" priority="2779" stopIfTrue="1" operator="equal">
      <formula>99</formula>
    </cfRule>
  </conditionalFormatting>
  <conditionalFormatting sqref="AD48">
    <cfRule type="cellIs" dxfId="3259" priority="2778" stopIfTrue="1" operator="equal">
      <formula>26</formula>
    </cfRule>
  </conditionalFormatting>
  <conditionalFormatting sqref="AD48">
    <cfRule type="cellIs" dxfId="3258" priority="2777" stopIfTrue="1" operator="equal">
      <formula>99</formula>
    </cfRule>
  </conditionalFormatting>
  <conditionalFormatting sqref="AC48">
    <cfRule type="cellIs" dxfId="3257" priority="2775" stopIfTrue="1" operator="equal">
      <formula>2</formula>
    </cfRule>
    <cfRule type="cellIs" dxfId="3256" priority="2776" stopIfTrue="1" operator="equal">
      <formula>1</formula>
    </cfRule>
  </conditionalFormatting>
  <conditionalFormatting sqref="AE48:AF48">
    <cfRule type="cellIs" dxfId="3255" priority="2774" stopIfTrue="1" operator="equal">
      <formula>99</formula>
    </cfRule>
  </conditionalFormatting>
  <conditionalFormatting sqref="AF48">
    <cfRule type="cellIs" dxfId="3254" priority="2773" stopIfTrue="1" operator="equal">
      <formula>26</formula>
    </cfRule>
  </conditionalFormatting>
  <conditionalFormatting sqref="AF48">
    <cfRule type="cellIs" dxfId="3253" priority="2772" stopIfTrue="1" operator="equal">
      <formula>99</formula>
    </cfRule>
  </conditionalFormatting>
  <conditionalFormatting sqref="AE48">
    <cfRule type="cellIs" dxfId="3252" priority="2770" stopIfTrue="1" operator="equal">
      <formula>2</formula>
    </cfRule>
    <cfRule type="cellIs" dxfId="3251" priority="2771" stopIfTrue="1" operator="equal">
      <formula>1</formula>
    </cfRule>
  </conditionalFormatting>
  <conditionalFormatting sqref="AH48">
    <cfRule type="cellIs" dxfId="3250" priority="2769" stopIfTrue="1" operator="equal">
      <formula>26</formula>
    </cfRule>
  </conditionalFormatting>
  <conditionalFormatting sqref="AH48">
    <cfRule type="cellIs" dxfId="3249" priority="2768" stopIfTrue="1" operator="equal">
      <formula>99</formula>
    </cfRule>
  </conditionalFormatting>
  <conditionalFormatting sqref="AG48">
    <cfRule type="cellIs" dxfId="3248" priority="2766" stopIfTrue="1" operator="equal">
      <formula>2</formula>
    </cfRule>
    <cfRule type="cellIs" dxfId="3247" priority="2767" stopIfTrue="1" operator="equal">
      <formula>1</formula>
    </cfRule>
  </conditionalFormatting>
  <conditionalFormatting sqref="AG49:AH49">
    <cfRule type="cellIs" dxfId="3246" priority="2765" stopIfTrue="1" operator="equal">
      <formula>99</formula>
    </cfRule>
  </conditionalFormatting>
  <conditionalFormatting sqref="M49:N49">
    <cfRule type="cellIs" dxfId="3245" priority="2764" stopIfTrue="1" operator="equal">
      <formula>99</formula>
    </cfRule>
  </conditionalFormatting>
  <conditionalFormatting sqref="N49">
    <cfRule type="cellIs" dxfId="3244" priority="2763" stopIfTrue="1" operator="equal">
      <formula>26</formula>
    </cfRule>
  </conditionalFormatting>
  <conditionalFormatting sqref="N49">
    <cfRule type="cellIs" dxfId="3243" priority="2762" stopIfTrue="1" operator="equal">
      <formula>99</formula>
    </cfRule>
  </conditionalFormatting>
  <conditionalFormatting sqref="M49">
    <cfRule type="cellIs" dxfId="3242" priority="2760" stopIfTrue="1" operator="equal">
      <formula>2</formula>
    </cfRule>
    <cfRule type="cellIs" dxfId="3241" priority="2761" stopIfTrue="1" operator="equal">
      <formula>1</formula>
    </cfRule>
  </conditionalFormatting>
  <conditionalFormatting sqref="O49:P49">
    <cfRule type="cellIs" dxfId="3240" priority="2759" stopIfTrue="1" operator="equal">
      <formula>99</formula>
    </cfRule>
  </conditionalFormatting>
  <conditionalFormatting sqref="P49">
    <cfRule type="cellIs" dxfId="3239" priority="2758" stopIfTrue="1" operator="equal">
      <formula>26</formula>
    </cfRule>
  </conditionalFormatting>
  <conditionalFormatting sqref="P49">
    <cfRule type="cellIs" dxfId="3238" priority="2757" stopIfTrue="1" operator="equal">
      <formula>99</formula>
    </cfRule>
  </conditionalFormatting>
  <conditionalFormatting sqref="O49">
    <cfRule type="cellIs" dxfId="3237" priority="2755" stopIfTrue="1" operator="equal">
      <formula>2</formula>
    </cfRule>
    <cfRule type="cellIs" dxfId="3236" priority="2756" stopIfTrue="1" operator="equal">
      <formula>1</formula>
    </cfRule>
  </conditionalFormatting>
  <conditionalFormatting sqref="Q49:R49">
    <cfRule type="cellIs" dxfId="3235" priority="2754" stopIfTrue="1" operator="equal">
      <formula>99</formula>
    </cfRule>
  </conditionalFormatting>
  <conditionalFormatting sqref="R49">
    <cfRule type="cellIs" dxfId="3234" priority="2753" stopIfTrue="1" operator="equal">
      <formula>26</formula>
    </cfRule>
  </conditionalFormatting>
  <conditionalFormatting sqref="R49">
    <cfRule type="cellIs" dxfId="3233" priority="2752" stopIfTrue="1" operator="equal">
      <formula>99</formula>
    </cfRule>
  </conditionalFormatting>
  <conditionalFormatting sqref="Q49">
    <cfRule type="cellIs" dxfId="3232" priority="2750" stopIfTrue="1" operator="equal">
      <formula>2</formula>
    </cfRule>
    <cfRule type="cellIs" dxfId="3231" priority="2751" stopIfTrue="1" operator="equal">
      <formula>1</formula>
    </cfRule>
  </conditionalFormatting>
  <conditionalFormatting sqref="S49:T49">
    <cfRule type="cellIs" dxfId="3230" priority="2749" stopIfTrue="1" operator="equal">
      <formula>99</formula>
    </cfRule>
  </conditionalFormatting>
  <conditionalFormatting sqref="T49">
    <cfRule type="cellIs" dxfId="3229" priority="2748" stopIfTrue="1" operator="equal">
      <formula>26</formula>
    </cfRule>
  </conditionalFormatting>
  <conditionalFormatting sqref="T49">
    <cfRule type="cellIs" dxfId="3228" priority="2747" stopIfTrue="1" operator="equal">
      <formula>99</formula>
    </cfRule>
  </conditionalFormatting>
  <conditionalFormatting sqref="S49">
    <cfRule type="cellIs" dxfId="3227" priority="2745" stopIfTrue="1" operator="equal">
      <formula>2</formula>
    </cfRule>
    <cfRule type="cellIs" dxfId="3226" priority="2746" stopIfTrue="1" operator="equal">
      <formula>1</formula>
    </cfRule>
  </conditionalFormatting>
  <conditionalFormatting sqref="U49:V49">
    <cfRule type="cellIs" dxfId="3225" priority="2744" stopIfTrue="1" operator="equal">
      <formula>99</formula>
    </cfRule>
  </conditionalFormatting>
  <conditionalFormatting sqref="V49">
    <cfRule type="cellIs" dxfId="3224" priority="2743" stopIfTrue="1" operator="equal">
      <formula>26</formula>
    </cfRule>
  </conditionalFormatting>
  <conditionalFormatting sqref="V49">
    <cfRule type="cellIs" dxfId="3223" priority="2742" stopIfTrue="1" operator="equal">
      <formula>99</formula>
    </cfRule>
  </conditionalFormatting>
  <conditionalFormatting sqref="U49">
    <cfRule type="cellIs" dxfId="3222" priority="2740" stopIfTrue="1" operator="equal">
      <formula>2</formula>
    </cfRule>
    <cfRule type="cellIs" dxfId="3221" priority="2741" stopIfTrue="1" operator="equal">
      <formula>1</formula>
    </cfRule>
  </conditionalFormatting>
  <conditionalFormatting sqref="W49:X49">
    <cfRule type="cellIs" dxfId="3220" priority="2739" stopIfTrue="1" operator="equal">
      <formula>99</formula>
    </cfRule>
  </conditionalFormatting>
  <conditionalFormatting sqref="X49">
    <cfRule type="cellIs" dxfId="3219" priority="2738" stopIfTrue="1" operator="equal">
      <formula>26</formula>
    </cfRule>
  </conditionalFormatting>
  <conditionalFormatting sqref="X49">
    <cfRule type="cellIs" dxfId="3218" priority="2737" stopIfTrue="1" operator="equal">
      <formula>99</formula>
    </cfRule>
  </conditionalFormatting>
  <conditionalFormatting sqref="W49">
    <cfRule type="cellIs" dxfId="3217" priority="2735" stopIfTrue="1" operator="equal">
      <formula>2</formula>
    </cfRule>
    <cfRule type="cellIs" dxfId="3216" priority="2736" stopIfTrue="1" operator="equal">
      <formula>1</formula>
    </cfRule>
  </conditionalFormatting>
  <conditionalFormatting sqref="Y49:Z49">
    <cfRule type="cellIs" dxfId="3215" priority="2734" stopIfTrue="1" operator="equal">
      <formula>99</formula>
    </cfRule>
  </conditionalFormatting>
  <conditionalFormatting sqref="Z49">
    <cfRule type="cellIs" dxfId="3214" priority="2733" stopIfTrue="1" operator="equal">
      <formula>26</formula>
    </cfRule>
  </conditionalFormatting>
  <conditionalFormatting sqref="Z49">
    <cfRule type="cellIs" dxfId="3213" priority="2732" stopIfTrue="1" operator="equal">
      <formula>99</formula>
    </cfRule>
  </conditionalFormatting>
  <conditionalFormatting sqref="Y49">
    <cfRule type="cellIs" dxfId="3212" priority="2730" stopIfTrue="1" operator="equal">
      <formula>2</formula>
    </cfRule>
    <cfRule type="cellIs" dxfId="3211" priority="2731" stopIfTrue="1" operator="equal">
      <formula>1</formula>
    </cfRule>
  </conditionalFormatting>
  <conditionalFormatting sqref="AA49:AB49">
    <cfRule type="cellIs" dxfId="3210" priority="2729" stopIfTrue="1" operator="equal">
      <formula>99</formula>
    </cfRule>
  </conditionalFormatting>
  <conditionalFormatting sqref="AB49">
    <cfRule type="cellIs" dxfId="3209" priority="2728" stopIfTrue="1" operator="equal">
      <formula>26</formula>
    </cfRule>
  </conditionalFormatting>
  <conditionalFormatting sqref="AB49">
    <cfRule type="cellIs" dxfId="3208" priority="2727" stopIfTrue="1" operator="equal">
      <formula>99</formula>
    </cfRule>
  </conditionalFormatting>
  <conditionalFormatting sqref="AA49">
    <cfRule type="cellIs" dxfId="3207" priority="2725" stopIfTrue="1" operator="equal">
      <formula>2</formula>
    </cfRule>
    <cfRule type="cellIs" dxfId="3206" priority="2726" stopIfTrue="1" operator="equal">
      <formula>1</formula>
    </cfRule>
  </conditionalFormatting>
  <conditionalFormatting sqref="AC49:AD49">
    <cfRule type="cellIs" dxfId="3205" priority="2724" stopIfTrue="1" operator="equal">
      <formula>99</formula>
    </cfRule>
  </conditionalFormatting>
  <conditionalFormatting sqref="AD49">
    <cfRule type="cellIs" dxfId="3204" priority="2723" stopIfTrue="1" operator="equal">
      <formula>26</formula>
    </cfRule>
  </conditionalFormatting>
  <conditionalFormatting sqref="AD49">
    <cfRule type="cellIs" dxfId="3203" priority="2722" stopIfTrue="1" operator="equal">
      <formula>99</formula>
    </cfRule>
  </conditionalFormatting>
  <conditionalFormatting sqref="AC49">
    <cfRule type="cellIs" dxfId="3202" priority="2720" stopIfTrue="1" operator="equal">
      <formula>2</formula>
    </cfRule>
    <cfRule type="cellIs" dxfId="3201" priority="2721" stopIfTrue="1" operator="equal">
      <formula>1</formula>
    </cfRule>
  </conditionalFormatting>
  <conditionalFormatting sqref="AE49:AF49">
    <cfRule type="cellIs" dxfId="3200" priority="2719" stopIfTrue="1" operator="equal">
      <formula>99</formula>
    </cfRule>
  </conditionalFormatting>
  <conditionalFormatting sqref="AF49">
    <cfRule type="cellIs" dxfId="3199" priority="2718" stopIfTrue="1" operator="equal">
      <formula>26</formula>
    </cfRule>
  </conditionalFormatting>
  <conditionalFormatting sqref="AF49">
    <cfRule type="cellIs" dxfId="3198" priority="2717" stopIfTrue="1" operator="equal">
      <formula>99</formula>
    </cfRule>
  </conditionalFormatting>
  <conditionalFormatting sqref="AE49">
    <cfRule type="cellIs" dxfId="3197" priority="2715" stopIfTrue="1" operator="equal">
      <formula>2</formula>
    </cfRule>
    <cfRule type="cellIs" dxfId="3196" priority="2716" stopIfTrue="1" operator="equal">
      <formula>1</formula>
    </cfRule>
  </conditionalFormatting>
  <conditionalFormatting sqref="AH49">
    <cfRule type="cellIs" dxfId="3195" priority="2714" stopIfTrue="1" operator="equal">
      <formula>26</formula>
    </cfRule>
  </conditionalFormatting>
  <conditionalFormatting sqref="AH49">
    <cfRule type="cellIs" dxfId="3194" priority="2713" stopIfTrue="1" operator="equal">
      <formula>99</formula>
    </cfRule>
  </conditionalFormatting>
  <conditionalFormatting sqref="AG49">
    <cfRule type="cellIs" dxfId="3193" priority="2711" stopIfTrue="1" operator="equal">
      <formula>2</formula>
    </cfRule>
    <cfRule type="cellIs" dxfId="3192" priority="2712" stopIfTrue="1" operator="equal">
      <formula>1</formula>
    </cfRule>
  </conditionalFormatting>
  <conditionalFormatting sqref="AG50">
    <cfRule type="cellIs" dxfId="3191" priority="2710" stopIfTrue="1" operator="equal">
      <formula>99</formula>
    </cfRule>
  </conditionalFormatting>
  <conditionalFormatting sqref="M50:N50">
    <cfRule type="cellIs" dxfId="3190" priority="2709" stopIfTrue="1" operator="equal">
      <formula>99</formula>
    </cfRule>
  </conditionalFormatting>
  <conditionalFormatting sqref="N50">
    <cfRule type="cellIs" dxfId="3189" priority="2708" stopIfTrue="1" operator="equal">
      <formula>26</formula>
    </cfRule>
  </conditionalFormatting>
  <conditionalFormatting sqref="N50">
    <cfRule type="cellIs" dxfId="3188" priority="2707" stopIfTrue="1" operator="equal">
      <formula>99</formula>
    </cfRule>
  </conditionalFormatting>
  <conditionalFormatting sqref="M50">
    <cfRule type="cellIs" dxfId="3187" priority="2705" stopIfTrue="1" operator="equal">
      <formula>2</formula>
    </cfRule>
    <cfRule type="cellIs" dxfId="3186" priority="2706" stopIfTrue="1" operator="equal">
      <formula>1</formula>
    </cfRule>
  </conditionalFormatting>
  <conditionalFormatting sqref="O50:P50">
    <cfRule type="cellIs" dxfId="3185" priority="2704" stopIfTrue="1" operator="equal">
      <formula>99</formula>
    </cfRule>
  </conditionalFormatting>
  <conditionalFormatting sqref="P50">
    <cfRule type="cellIs" dxfId="3184" priority="2703" stopIfTrue="1" operator="equal">
      <formula>26</formula>
    </cfRule>
  </conditionalFormatting>
  <conditionalFormatting sqref="P50">
    <cfRule type="cellIs" dxfId="3183" priority="2702" stopIfTrue="1" operator="equal">
      <formula>99</formula>
    </cfRule>
  </conditionalFormatting>
  <conditionalFormatting sqref="O50">
    <cfRule type="cellIs" dxfId="3182" priority="2700" stopIfTrue="1" operator="equal">
      <formula>2</formula>
    </cfRule>
    <cfRule type="cellIs" dxfId="3181" priority="2701" stopIfTrue="1" operator="equal">
      <formula>1</formula>
    </cfRule>
  </conditionalFormatting>
  <conditionalFormatting sqref="Q50:R50">
    <cfRule type="cellIs" dxfId="3180" priority="2699" stopIfTrue="1" operator="equal">
      <formula>99</formula>
    </cfRule>
  </conditionalFormatting>
  <conditionalFormatting sqref="R50">
    <cfRule type="cellIs" dxfId="3179" priority="2698" stopIfTrue="1" operator="equal">
      <formula>26</formula>
    </cfRule>
  </conditionalFormatting>
  <conditionalFormatting sqref="R50">
    <cfRule type="cellIs" dxfId="3178" priority="2697" stopIfTrue="1" operator="equal">
      <formula>99</formula>
    </cfRule>
  </conditionalFormatting>
  <conditionalFormatting sqref="Q50">
    <cfRule type="cellIs" dxfId="3177" priority="2695" stopIfTrue="1" operator="equal">
      <formula>2</formula>
    </cfRule>
    <cfRule type="cellIs" dxfId="3176" priority="2696" stopIfTrue="1" operator="equal">
      <formula>1</formula>
    </cfRule>
  </conditionalFormatting>
  <conditionalFormatting sqref="S50:T50">
    <cfRule type="cellIs" dxfId="3175" priority="2694" stopIfTrue="1" operator="equal">
      <formula>99</formula>
    </cfRule>
  </conditionalFormatting>
  <conditionalFormatting sqref="T50">
    <cfRule type="cellIs" dxfId="3174" priority="2693" stopIfTrue="1" operator="equal">
      <formula>26</formula>
    </cfRule>
  </conditionalFormatting>
  <conditionalFormatting sqref="T50">
    <cfRule type="cellIs" dxfId="3173" priority="2692" stopIfTrue="1" operator="equal">
      <formula>99</formula>
    </cfRule>
  </conditionalFormatting>
  <conditionalFormatting sqref="S50">
    <cfRule type="cellIs" dxfId="3172" priority="2690" stopIfTrue="1" operator="equal">
      <formula>2</formula>
    </cfRule>
    <cfRule type="cellIs" dxfId="3171" priority="2691" stopIfTrue="1" operator="equal">
      <formula>1</formula>
    </cfRule>
  </conditionalFormatting>
  <conditionalFormatting sqref="U50:V50">
    <cfRule type="cellIs" dxfId="3170" priority="2689" stopIfTrue="1" operator="equal">
      <formula>99</formula>
    </cfRule>
  </conditionalFormatting>
  <conditionalFormatting sqref="V50">
    <cfRule type="cellIs" dxfId="3169" priority="2688" stopIfTrue="1" operator="equal">
      <formula>26</formula>
    </cfRule>
  </conditionalFormatting>
  <conditionalFormatting sqref="V50">
    <cfRule type="cellIs" dxfId="3168" priority="2687" stopIfTrue="1" operator="equal">
      <formula>99</formula>
    </cfRule>
  </conditionalFormatting>
  <conditionalFormatting sqref="U50">
    <cfRule type="cellIs" dxfId="3167" priority="2685" stopIfTrue="1" operator="equal">
      <formula>2</formula>
    </cfRule>
    <cfRule type="cellIs" dxfId="3166" priority="2686" stopIfTrue="1" operator="equal">
      <formula>1</formula>
    </cfRule>
  </conditionalFormatting>
  <conditionalFormatting sqref="W50:X50">
    <cfRule type="cellIs" dxfId="3165" priority="2684" stopIfTrue="1" operator="equal">
      <formula>99</formula>
    </cfRule>
  </conditionalFormatting>
  <conditionalFormatting sqref="X50">
    <cfRule type="cellIs" dxfId="3164" priority="2683" stopIfTrue="1" operator="equal">
      <formula>26</formula>
    </cfRule>
  </conditionalFormatting>
  <conditionalFormatting sqref="X50">
    <cfRule type="cellIs" dxfId="3163" priority="2682" stopIfTrue="1" operator="equal">
      <formula>99</formula>
    </cfRule>
  </conditionalFormatting>
  <conditionalFormatting sqref="W50">
    <cfRule type="cellIs" dxfId="3162" priority="2680" stopIfTrue="1" operator="equal">
      <formula>2</formula>
    </cfRule>
    <cfRule type="cellIs" dxfId="3161" priority="2681" stopIfTrue="1" operator="equal">
      <formula>1</formula>
    </cfRule>
  </conditionalFormatting>
  <conditionalFormatting sqref="Y50:Z50">
    <cfRule type="cellIs" dxfId="3160" priority="2679" stopIfTrue="1" operator="equal">
      <formula>99</formula>
    </cfRule>
  </conditionalFormatting>
  <conditionalFormatting sqref="Z50">
    <cfRule type="cellIs" dxfId="3159" priority="2678" stopIfTrue="1" operator="equal">
      <formula>26</formula>
    </cfRule>
  </conditionalFormatting>
  <conditionalFormatting sqref="Z50">
    <cfRule type="cellIs" dxfId="3158" priority="2677" stopIfTrue="1" operator="equal">
      <formula>99</formula>
    </cfRule>
  </conditionalFormatting>
  <conditionalFormatting sqref="Y50">
    <cfRule type="cellIs" dxfId="3157" priority="2675" stopIfTrue="1" operator="equal">
      <formula>2</formula>
    </cfRule>
    <cfRule type="cellIs" dxfId="3156" priority="2676" stopIfTrue="1" operator="equal">
      <formula>1</formula>
    </cfRule>
  </conditionalFormatting>
  <conditionalFormatting sqref="AA50:AB50">
    <cfRule type="cellIs" dxfId="3155" priority="2674" stopIfTrue="1" operator="equal">
      <formula>99</formula>
    </cfRule>
  </conditionalFormatting>
  <conditionalFormatting sqref="AB50">
    <cfRule type="cellIs" dxfId="3154" priority="2673" stopIfTrue="1" operator="equal">
      <formula>26</formula>
    </cfRule>
  </conditionalFormatting>
  <conditionalFormatting sqref="AB50">
    <cfRule type="cellIs" dxfId="3153" priority="2672" stopIfTrue="1" operator="equal">
      <formula>99</formula>
    </cfRule>
  </conditionalFormatting>
  <conditionalFormatting sqref="AA50">
    <cfRule type="cellIs" dxfId="3152" priority="2670" stopIfTrue="1" operator="equal">
      <formula>2</formula>
    </cfRule>
    <cfRule type="cellIs" dxfId="3151" priority="2671" stopIfTrue="1" operator="equal">
      <formula>1</formula>
    </cfRule>
  </conditionalFormatting>
  <conditionalFormatting sqref="AC50:AD50">
    <cfRule type="cellIs" dxfId="3150" priority="2669" stopIfTrue="1" operator="equal">
      <formula>99</formula>
    </cfRule>
  </conditionalFormatting>
  <conditionalFormatting sqref="AD50">
    <cfRule type="cellIs" dxfId="3149" priority="2668" stopIfTrue="1" operator="equal">
      <formula>26</formula>
    </cfRule>
  </conditionalFormatting>
  <conditionalFormatting sqref="AD50">
    <cfRule type="cellIs" dxfId="3148" priority="2667" stopIfTrue="1" operator="equal">
      <formula>99</formula>
    </cfRule>
  </conditionalFormatting>
  <conditionalFormatting sqref="AC50">
    <cfRule type="cellIs" dxfId="3147" priority="2665" stopIfTrue="1" operator="equal">
      <formula>2</formula>
    </cfRule>
    <cfRule type="cellIs" dxfId="3146" priority="2666" stopIfTrue="1" operator="equal">
      <formula>1</formula>
    </cfRule>
  </conditionalFormatting>
  <conditionalFormatting sqref="AE50:AF50">
    <cfRule type="cellIs" dxfId="3145" priority="2664" stopIfTrue="1" operator="equal">
      <formula>99</formula>
    </cfRule>
  </conditionalFormatting>
  <conditionalFormatting sqref="AF50">
    <cfRule type="cellIs" dxfId="3144" priority="2663" stopIfTrue="1" operator="equal">
      <formula>26</formula>
    </cfRule>
  </conditionalFormatting>
  <conditionalFormatting sqref="AF50">
    <cfRule type="cellIs" dxfId="3143" priority="2662" stopIfTrue="1" operator="equal">
      <formula>99</formula>
    </cfRule>
  </conditionalFormatting>
  <conditionalFormatting sqref="AE50">
    <cfRule type="cellIs" dxfId="3142" priority="2660" stopIfTrue="1" operator="equal">
      <formula>2</formula>
    </cfRule>
    <cfRule type="cellIs" dxfId="3141" priority="2661" stopIfTrue="1" operator="equal">
      <formula>1</formula>
    </cfRule>
  </conditionalFormatting>
  <conditionalFormatting sqref="AG50">
    <cfRule type="cellIs" dxfId="3140" priority="2658" stopIfTrue="1" operator="equal">
      <formula>2</formula>
    </cfRule>
    <cfRule type="cellIs" dxfId="3139" priority="2659" stopIfTrue="1" operator="equal">
      <formula>1</formula>
    </cfRule>
  </conditionalFormatting>
  <conditionalFormatting sqref="AG51:AH51">
    <cfRule type="cellIs" dxfId="3138" priority="2657" stopIfTrue="1" operator="equal">
      <formula>99</formula>
    </cfRule>
  </conditionalFormatting>
  <conditionalFormatting sqref="M51:N51">
    <cfRule type="cellIs" dxfId="3137" priority="2656" stopIfTrue="1" operator="equal">
      <formula>99</formula>
    </cfRule>
  </conditionalFormatting>
  <conditionalFormatting sqref="N51">
    <cfRule type="cellIs" dxfId="3136" priority="2655" stopIfTrue="1" operator="equal">
      <formula>26</formula>
    </cfRule>
  </conditionalFormatting>
  <conditionalFormatting sqref="N51">
    <cfRule type="cellIs" dxfId="3135" priority="2654" stopIfTrue="1" operator="equal">
      <formula>99</formula>
    </cfRule>
  </conditionalFormatting>
  <conditionalFormatting sqref="M51">
    <cfRule type="cellIs" dxfId="3134" priority="2652" stopIfTrue="1" operator="equal">
      <formula>2</formula>
    </cfRule>
    <cfRule type="cellIs" dxfId="3133" priority="2653" stopIfTrue="1" operator="equal">
      <formula>1</formula>
    </cfRule>
  </conditionalFormatting>
  <conditionalFormatting sqref="O51:P51">
    <cfRule type="cellIs" dxfId="3132" priority="2651" stopIfTrue="1" operator="equal">
      <formula>99</formula>
    </cfRule>
  </conditionalFormatting>
  <conditionalFormatting sqref="P51">
    <cfRule type="cellIs" dxfId="3131" priority="2650" stopIfTrue="1" operator="equal">
      <formula>26</formula>
    </cfRule>
  </conditionalFormatting>
  <conditionalFormatting sqref="P51">
    <cfRule type="cellIs" dxfId="3130" priority="2649" stopIfTrue="1" operator="equal">
      <formula>99</formula>
    </cfRule>
  </conditionalFormatting>
  <conditionalFormatting sqref="O51">
    <cfRule type="cellIs" dxfId="3129" priority="2647" stopIfTrue="1" operator="equal">
      <formula>2</formula>
    </cfRule>
    <cfRule type="cellIs" dxfId="3128" priority="2648" stopIfTrue="1" operator="equal">
      <formula>1</formula>
    </cfRule>
  </conditionalFormatting>
  <conditionalFormatting sqref="Q51:R51">
    <cfRule type="cellIs" dxfId="3127" priority="2646" stopIfTrue="1" operator="equal">
      <formula>99</formula>
    </cfRule>
  </conditionalFormatting>
  <conditionalFormatting sqref="R51">
    <cfRule type="cellIs" dxfId="3126" priority="2645" stopIfTrue="1" operator="equal">
      <formula>26</formula>
    </cfRule>
  </conditionalFormatting>
  <conditionalFormatting sqref="R51">
    <cfRule type="cellIs" dxfId="3125" priority="2644" stopIfTrue="1" operator="equal">
      <formula>99</formula>
    </cfRule>
  </conditionalFormatting>
  <conditionalFormatting sqref="Q51">
    <cfRule type="cellIs" dxfId="3124" priority="2642" stopIfTrue="1" operator="equal">
      <formula>2</formula>
    </cfRule>
    <cfRule type="cellIs" dxfId="3123" priority="2643" stopIfTrue="1" operator="equal">
      <formula>1</formula>
    </cfRule>
  </conditionalFormatting>
  <conditionalFormatting sqref="S51:T51">
    <cfRule type="cellIs" dxfId="3122" priority="2641" stopIfTrue="1" operator="equal">
      <formula>99</formula>
    </cfRule>
  </conditionalFormatting>
  <conditionalFormatting sqref="T51">
    <cfRule type="cellIs" dxfId="3121" priority="2640" stopIfTrue="1" operator="equal">
      <formula>26</formula>
    </cfRule>
  </conditionalFormatting>
  <conditionalFormatting sqref="T51">
    <cfRule type="cellIs" dxfId="3120" priority="2639" stopIfTrue="1" operator="equal">
      <formula>99</formula>
    </cfRule>
  </conditionalFormatting>
  <conditionalFormatting sqref="S51">
    <cfRule type="cellIs" dxfId="3119" priority="2637" stopIfTrue="1" operator="equal">
      <formula>2</formula>
    </cfRule>
    <cfRule type="cellIs" dxfId="3118" priority="2638" stopIfTrue="1" operator="equal">
      <formula>1</formula>
    </cfRule>
  </conditionalFormatting>
  <conditionalFormatting sqref="U51:V51">
    <cfRule type="cellIs" dxfId="3117" priority="2636" stopIfTrue="1" operator="equal">
      <formula>99</formula>
    </cfRule>
  </conditionalFormatting>
  <conditionalFormatting sqref="V51">
    <cfRule type="cellIs" dxfId="3116" priority="2635" stopIfTrue="1" operator="equal">
      <formula>26</formula>
    </cfRule>
  </conditionalFormatting>
  <conditionalFormatting sqref="V51">
    <cfRule type="cellIs" dxfId="3115" priority="2634" stopIfTrue="1" operator="equal">
      <formula>99</formula>
    </cfRule>
  </conditionalFormatting>
  <conditionalFormatting sqref="U51">
    <cfRule type="cellIs" dxfId="3114" priority="2632" stopIfTrue="1" operator="equal">
      <formula>2</formula>
    </cfRule>
    <cfRule type="cellIs" dxfId="3113" priority="2633" stopIfTrue="1" operator="equal">
      <formula>1</formula>
    </cfRule>
  </conditionalFormatting>
  <conditionalFormatting sqref="W51">
    <cfRule type="cellIs" dxfId="3112" priority="2631" stopIfTrue="1" operator="equal">
      <formula>99</formula>
    </cfRule>
  </conditionalFormatting>
  <conditionalFormatting sqref="W51">
    <cfRule type="cellIs" dxfId="3111" priority="2629" stopIfTrue="1" operator="equal">
      <formula>2</formula>
    </cfRule>
    <cfRule type="cellIs" dxfId="3110" priority="2630" stopIfTrue="1" operator="equal">
      <formula>1</formula>
    </cfRule>
  </conditionalFormatting>
  <conditionalFormatting sqref="Y51:Z51">
    <cfRule type="cellIs" dxfId="3109" priority="2628" stopIfTrue="1" operator="equal">
      <formula>99</formula>
    </cfRule>
  </conditionalFormatting>
  <conditionalFormatting sqref="Z51">
    <cfRule type="cellIs" dxfId="3108" priority="2627" stopIfTrue="1" operator="equal">
      <formula>26</formula>
    </cfRule>
  </conditionalFormatting>
  <conditionalFormatting sqref="Z51">
    <cfRule type="cellIs" dxfId="3107" priority="2626" stopIfTrue="1" operator="equal">
      <formula>99</formula>
    </cfRule>
  </conditionalFormatting>
  <conditionalFormatting sqref="Y51">
    <cfRule type="cellIs" dxfId="3106" priority="2624" stopIfTrue="1" operator="equal">
      <formula>2</formula>
    </cfRule>
    <cfRule type="cellIs" dxfId="3105" priority="2625" stopIfTrue="1" operator="equal">
      <formula>1</formula>
    </cfRule>
  </conditionalFormatting>
  <conditionalFormatting sqref="AA51:AB51">
    <cfRule type="cellIs" dxfId="3104" priority="2623" stopIfTrue="1" operator="equal">
      <formula>99</formula>
    </cfRule>
  </conditionalFormatting>
  <conditionalFormatting sqref="AB51">
    <cfRule type="cellIs" dxfId="3103" priority="2622" stopIfTrue="1" operator="equal">
      <formula>26</formula>
    </cfRule>
  </conditionalFormatting>
  <conditionalFormatting sqref="AB51">
    <cfRule type="cellIs" dxfId="3102" priority="2621" stopIfTrue="1" operator="equal">
      <formula>99</formula>
    </cfRule>
  </conditionalFormatting>
  <conditionalFormatting sqref="AA51">
    <cfRule type="cellIs" dxfId="3101" priority="2619" stopIfTrue="1" operator="equal">
      <formula>2</formula>
    </cfRule>
    <cfRule type="cellIs" dxfId="3100" priority="2620" stopIfTrue="1" operator="equal">
      <formula>1</formula>
    </cfRule>
  </conditionalFormatting>
  <conditionalFormatting sqref="AC51:AD51">
    <cfRule type="cellIs" dxfId="3099" priority="2618" stopIfTrue="1" operator="equal">
      <formula>99</formula>
    </cfRule>
  </conditionalFormatting>
  <conditionalFormatting sqref="AD51">
    <cfRule type="cellIs" dxfId="3098" priority="2617" stopIfTrue="1" operator="equal">
      <formula>26</formula>
    </cfRule>
  </conditionalFormatting>
  <conditionalFormatting sqref="AD51">
    <cfRule type="cellIs" dxfId="3097" priority="2616" stopIfTrue="1" operator="equal">
      <formula>99</formula>
    </cfRule>
  </conditionalFormatting>
  <conditionalFormatting sqref="AC51">
    <cfRule type="cellIs" dxfId="3096" priority="2614" stopIfTrue="1" operator="equal">
      <formula>2</formula>
    </cfRule>
    <cfRule type="cellIs" dxfId="3095" priority="2615" stopIfTrue="1" operator="equal">
      <formula>1</formula>
    </cfRule>
  </conditionalFormatting>
  <conditionalFormatting sqref="AE51:AF51">
    <cfRule type="cellIs" dxfId="3094" priority="2613" stopIfTrue="1" operator="equal">
      <formula>99</formula>
    </cfRule>
  </conditionalFormatting>
  <conditionalFormatting sqref="AF51">
    <cfRule type="cellIs" dxfId="3093" priority="2612" stopIfTrue="1" operator="equal">
      <formula>26</formula>
    </cfRule>
  </conditionalFormatting>
  <conditionalFormatting sqref="AF51">
    <cfRule type="cellIs" dxfId="3092" priority="2611" stopIfTrue="1" operator="equal">
      <formula>99</formula>
    </cfRule>
  </conditionalFormatting>
  <conditionalFormatting sqref="AE51">
    <cfRule type="cellIs" dxfId="3091" priority="2609" stopIfTrue="1" operator="equal">
      <formula>2</formula>
    </cfRule>
    <cfRule type="cellIs" dxfId="3090" priority="2610" stopIfTrue="1" operator="equal">
      <formula>1</formula>
    </cfRule>
  </conditionalFormatting>
  <conditionalFormatting sqref="AH51">
    <cfRule type="cellIs" dxfId="3089" priority="2608" stopIfTrue="1" operator="equal">
      <formula>26</formula>
    </cfRule>
  </conditionalFormatting>
  <conditionalFormatting sqref="AH51">
    <cfRule type="cellIs" dxfId="3088" priority="2607" stopIfTrue="1" operator="equal">
      <formula>99</formula>
    </cfRule>
  </conditionalFormatting>
  <conditionalFormatting sqref="AG51">
    <cfRule type="cellIs" dxfId="3087" priority="2605" stopIfTrue="1" operator="equal">
      <formula>2</formula>
    </cfRule>
    <cfRule type="cellIs" dxfId="3086" priority="2606" stopIfTrue="1" operator="equal">
      <formula>1</formula>
    </cfRule>
  </conditionalFormatting>
  <conditionalFormatting sqref="AG52:AH52">
    <cfRule type="cellIs" dxfId="3085" priority="2604" stopIfTrue="1" operator="equal">
      <formula>99</formula>
    </cfRule>
  </conditionalFormatting>
  <conditionalFormatting sqref="M52:N52">
    <cfRule type="cellIs" dxfId="3084" priority="2603" stopIfTrue="1" operator="equal">
      <formula>99</formula>
    </cfRule>
  </conditionalFormatting>
  <conditionalFormatting sqref="N52">
    <cfRule type="cellIs" dxfId="3083" priority="2602" stopIfTrue="1" operator="equal">
      <formula>26</formula>
    </cfRule>
  </conditionalFormatting>
  <conditionalFormatting sqref="N52">
    <cfRule type="cellIs" dxfId="3082" priority="2601" stopIfTrue="1" operator="equal">
      <formula>99</formula>
    </cfRule>
  </conditionalFormatting>
  <conditionalFormatting sqref="M52">
    <cfRule type="cellIs" dxfId="3081" priority="2599" stopIfTrue="1" operator="equal">
      <formula>2</formula>
    </cfRule>
    <cfRule type="cellIs" dxfId="3080" priority="2600" stopIfTrue="1" operator="equal">
      <formula>1</formula>
    </cfRule>
  </conditionalFormatting>
  <conditionalFormatting sqref="O52:P52">
    <cfRule type="cellIs" dxfId="3079" priority="2598" stopIfTrue="1" operator="equal">
      <formula>99</formula>
    </cfRule>
  </conditionalFormatting>
  <conditionalFormatting sqref="P52">
    <cfRule type="cellIs" dxfId="3078" priority="2597" stopIfTrue="1" operator="equal">
      <formula>26</formula>
    </cfRule>
  </conditionalFormatting>
  <conditionalFormatting sqref="P52">
    <cfRule type="cellIs" dxfId="3077" priority="2596" stopIfTrue="1" operator="equal">
      <formula>99</formula>
    </cfRule>
  </conditionalFormatting>
  <conditionalFormatting sqref="O52">
    <cfRule type="cellIs" dxfId="3076" priority="2594" stopIfTrue="1" operator="equal">
      <formula>2</formula>
    </cfRule>
    <cfRule type="cellIs" dxfId="3075" priority="2595" stopIfTrue="1" operator="equal">
      <formula>1</formula>
    </cfRule>
  </conditionalFormatting>
  <conditionalFormatting sqref="Q52:R52">
    <cfRule type="cellIs" dxfId="3074" priority="2593" stopIfTrue="1" operator="equal">
      <formula>99</formula>
    </cfRule>
  </conditionalFormatting>
  <conditionalFormatting sqref="R52">
    <cfRule type="cellIs" dxfId="3073" priority="2592" stopIfTrue="1" operator="equal">
      <formula>26</formula>
    </cfRule>
  </conditionalFormatting>
  <conditionalFormatting sqref="R52">
    <cfRule type="cellIs" dxfId="3072" priority="2591" stopIfTrue="1" operator="equal">
      <formula>99</formula>
    </cfRule>
  </conditionalFormatting>
  <conditionalFormatting sqref="Q52">
    <cfRule type="cellIs" dxfId="3071" priority="2589" stopIfTrue="1" operator="equal">
      <formula>2</formula>
    </cfRule>
    <cfRule type="cellIs" dxfId="3070" priority="2590" stopIfTrue="1" operator="equal">
      <formula>1</formula>
    </cfRule>
  </conditionalFormatting>
  <conditionalFormatting sqref="S52">
    <cfRule type="cellIs" dxfId="3069" priority="2588" stopIfTrue="1" operator="equal">
      <formula>99</formula>
    </cfRule>
  </conditionalFormatting>
  <conditionalFormatting sqref="S52">
    <cfRule type="cellIs" dxfId="3068" priority="2586" stopIfTrue="1" operator="equal">
      <formula>2</formula>
    </cfRule>
    <cfRule type="cellIs" dxfId="3067" priority="2587" stopIfTrue="1" operator="equal">
      <formula>1</formula>
    </cfRule>
  </conditionalFormatting>
  <conditionalFormatting sqref="U52:V52">
    <cfRule type="cellIs" dxfId="3066" priority="2585" stopIfTrue="1" operator="equal">
      <formula>99</formula>
    </cfRule>
  </conditionalFormatting>
  <conditionalFormatting sqref="V52">
    <cfRule type="cellIs" dxfId="3065" priority="2584" stopIfTrue="1" operator="equal">
      <formula>26</formula>
    </cfRule>
  </conditionalFormatting>
  <conditionalFormatting sqref="V52">
    <cfRule type="cellIs" dxfId="3064" priority="2583" stopIfTrue="1" operator="equal">
      <formula>99</formula>
    </cfRule>
  </conditionalFormatting>
  <conditionalFormatting sqref="U52">
    <cfRule type="cellIs" dxfId="3063" priority="2581" stopIfTrue="1" operator="equal">
      <formula>2</formula>
    </cfRule>
    <cfRule type="cellIs" dxfId="3062" priority="2582" stopIfTrue="1" operator="equal">
      <formula>1</formula>
    </cfRule>
  </conditionalFormatting>
  <conditionalFormatting sqref="W52:X52">
    <cfRule type="cellIs" dxfId="3061" priority="2580" stopIfTrue="1" operator="equal">
      <formula>99</formula>
    </cfRule>
  </conditionalFormatting>
  <conditionalFormatting sqref="X52">
    <cfRule type="cellIs" dxfId="3060" priority="2579" stopIfTrue="1" operator="equal">
      <formula>26</formula>
    </cfRule>
  </conditionalFormatting>
  <conditionalFormatting sqref="X52">
    <cfRule type="cellIs" dxfId="3059" priority="2578" stopIfTrue="1" operator="equal">
      <formula>99</formula>
    </cfRule>
  </conditionalFormatting>
  <conditionalFormatting sqref="W52">
    <cfRule type="cellIs" dxfId="3058" priority="2576" stopIfTrue="1" operator="equal">
      <formula>2</formula>
    </cfRule>
    <cfRule type="cellIs" dxfId="3057" priority="2577" stopIfTrue="1" operator="equal">
      <formula>1</formula>
    </cfRule>
  </conditionalFormatting>
  <conditionalFormatting sqref="Y52:Z52">
    <cfRule type="cellIs" dxfId="3056" priority="2575" stopIfTrue="1" operator="equal">
      <formula>99</formula>
    </cfRule>
  </conditionalFormatting>
  <conditionalFormatting sqref="Z52">
    <cfRule type="cellIs" dxfId="3055" priority="2574" stopIfTrue="1" operator="equal">
      <formula>26</formula>
    </cfRule>
  </conditionalFormatting>
  <conditionalFormatting sqref="Z52">
    <cfRule type="cellIs" dxfId="3054" priority="2573" stopIfTrue="1" operator="equal">
      <formula>99</formula>
    </cfRule>
  </conditionalFormatting>
  <conditionalFormatting sqref="Y52">
    <cfRule type="cellIs" dxfId="3053" priority="2571" stopIfTrue="1" operator="equal">
      <formula>2</formula>
    </cfRule>
    <cfRule type="cellIs" dxfId="3052" priority="2572" stopIfTrue="1" operator="equal">
      <formula>1</formula>
    </cfRule>
  </conditionalFormatting>
  <conditionalFormatting sqref="AA52:AB52">
    <cfRule type="cellIs" dxfId="3051" priority="2570" stopIfTrue="1" operator="equal">
      <formula>99</formula>
    </cfRule>
  </conditionalFormatting>
  <conditionalFormatting sqref="AB52">
    <cfRule type="cellIs" dxfId="3050" priority="2569" stopIfTrue="1" operator="equal">
      <formula>26</formula>
    </cfRule>
  </conditionalFormatting>
  <conditionalFormatting sqref="AB52">
    <cfRule type="cellIs" dxfId="3049" priority="2568" stopIfTrue="1" operator="equal">
      <formula>99</formula>
    </cfRule>
  </conditionalFormatting>
  <conditionalFormatting sqref="AA52">
    <cfRule type="cellIs" dxfId="3048" priority="2566" stopIfTrue="1" operator="equal">
      <formula>2</formula>
    </cfRule>
    <cfRule type="cellIs" dxfId="3047" priority="2567" stopIfTrue="1" operator="equal">
      <formula>1</formula>
    </cfRule>
  </conditionalFormatting>
  <conditionalFormatting sqref="AC52:AD52">
    <cfRule type="cellIs" dxfId="3046" priority="2565" stopIfTrue="1" operator="equal">
      <formula>99</formula>
    </cfRule>
  </conditionalFormatting>
  <conditionalFormatting sqref="AD52">
    <cfRule type="cellIs" dxfId="3045" priority="2564" stopIfTrue="1" operator="equal">
      <formula>26</formula>
    </cfRule>
  </conditionalFormatting>
  <conditionalFormatting sqref="AD52">
    <cfRule type="cellIs" dxfId="3044" priority="2563" stopIfTrue="1" operator="equal">
      <formula>99</formula>
    </cfRule>
  </conditionalFormatting>
  <conditionalFormatting sqref="AC52">
    <cfRule type="cellIs" dxfId="3043" priority="2561" stopIfTrue="1" operator="equal">
      <formula>2</formula>
    </cfRule>
    <cfRule type="cellIs" dxfId="3042" priority="2562" stopIfTrue="1" operator="equal">
      <formula>1</formula>
    </cfRule>
  </conditionalFormatting>
  <conditionalFormatting sqref="AE52:AF52">
    <cfRule type="cellIs" dxfId="3041" priority="2560" stopIfTrue="1" operator="equal">
      <formula>99</formula>
    </cfRule>
  </conditionalFormatting>
  <conditionalFormatting sqref="AF52">
    <cfRule type="cellIs" dxfId="3040" priority="2559" stopIfTrue="1" operator="equal">
      <formula>26</formula>
    </cfRule>
  </conditionalFormatting>
  <conditionalFormatting sqref="AF52">
    <cfRule type="cellIs" dxfId="3039" priority="2558" stopIfTrue="1" operator="equal">
      <formula>99</formula>
    </cfRule>
  </conditionalFormatting>
  <conditionalFormatting sqref="AE52">
    <cfRule type="cellIs" dxfId="3038" priority="2556" stopIfTrue="1" operator="equal">
      <formula>2</formula>
    </cfRule>
    <cfRule type="cellIs" dxfId="3037" priority="2557" stopIfTrue="1" operator="equal">
      <formula>1</formula>
    </cfRule>
  </conditionalFormatting>
  <conditionalFormatting sqref="AH52">
    <cfRule type="cellIs" dxfId="3036" priority="2555" stopIfTrue="1" operator="equal">
      <formula>26</formula>
    </cfRule>
  </conditionalFormatting>
  <conditionalFormatting sqref="AH52">
    <cfRule type="cellIs" dxfId="3035" priority="2554" stopIfTrue="1" operator="equal">
      <formula>99</formula>
    </cfRule>
  </conditionalFormatting>
  <conditionalFormatting sqref="AG52">
    <cfRule type="cellIs" dxfId="3034" priority="2552" stopIfTrue="1" operator="equal">
      <formula>2</formula>
    </cfRule>
    <cfRule type="cellIs" dxfId="3033" priority="2553" stopIfTrue="1" operator="equal">
      <formula>1</formula>
    </cfRule>
  </conditionalFormatting>
  <conditionalFormatting sqref="AG53:AH53">
    <cfRule type="cellIs" dxfId="3032" priority="2551" stopIfTrue="1" operator="equal">
      <formula>99</formula>
    </cfRule>
  </conditionalFormatting>
  <conditionalFormatting sqref="M53:N53">
    <cfRule type="cellIs" dxfId="3031" priority="2550" stopIfTrue="1" operator="equal">
      <formula>99</formula>
    </cfRule>
  </conditionalFormatting>
  <conditionalFormatting sqref="N53">
    <cfRule type="cellIs" dxfId="3030" priority="2549" stopIfTrue="1" operator="equal">
      <formula>26</formula>
    </cfRule>
  </conditionalFormatting>
  <conditionalFormatting sqref="N53">
    <cfRule type="cellIs" dxfId="3029" priority="2548" stopIfTrue="1" operator="equal">
      <formula>99</formula>
    </cfRule>
  </conditionalFormatting>
  <conditionalFormatting sqref="M53">
    <cfRule type="cellIs" dxfId="3028" priority="2546" stopIfTrue="1" operator="equal">
      <formula>2</formula>
    </cfRule>
    <cfRule type="cellIs" dxfId="3027" priority="2547" stopIfTrue="1" operator="equal">
      <formula>1</formula>
    </cfRule>
  </conditionalFormatting>
  <conditionalFormatting sqref="O53:P53">
    <cfRule type="cellIs" dxfId="3026" priority="2545" stopIfTrue="1" operator="equal">
      <formula>99</formula>
    </cfRule>
  </conditionalFormatting>
  <conditionalFormatting sqref="P53">
    <cfRule type="cellIs" dxfId="3025" priority="2544" stopIfTrue="1" operator="equal">
      <formula>26</formula>
    </cfRule>
  </conditionalFormatting>
  <conditionalFormatting sqref="P53">
    <cfRule type="cellIs" dxfId="3024" priority="2543" stopIfTrue="1" operator="equal">
      <formula>99</formula>
    </cfRule>
  </conditionalFormatting>
  <conditionalFormatting sqref="O53">
    <cfRule type="cellIs" dxfId="3023" priority="2541" stopIfTrue="1" operator="equal">
      <formula>2</formula>
    </cfRule>
    <cfRule type="cellIs" dxfId="3022" priority="2542" stopIfTrue="1" operator="equal">
      <formula>1</formula>
    </cfRule>
  </conditionalFormatting>
  <conditionalFormatting sqref="Q53:R53">
    <cfRule type="cellIs" dxfId="3021" priority="2540" stopIfTrue="1" operator="equal">
      <formula>99</formula>
    </cfRule>
  </conditionalFormatting>
  <conditionalFormatting sqref="R53">
    <cfRule type="cellIs" dxfId="3020" priority="2539" stopIfTrue="1" operator="equal">
      <formula>26</formula>
    </cfRule>
  </conditionalFormatting>
  <conditionalFormatting sqref="R53">
    <cfRule type="cellIs" dxfId="3019" priority="2538" stopIfTrue="1" operator="equal">
      <formula>99</formula>
    </cfRule>
  </conditionalFormatting>
  <conditionalFormatting sqref="Q53">
    <cfRule type="cellIs" dxfId="3018" priority="2536" stopIfTrue="1" operator="equal">
      <formula>2</formula>
    </cfRule>
    <cfRule type="cellIs" dxfId="3017" priority="2537" stopIfTrue="1" operator="equal">
      <formula>1</formula>
    </cfRule>
  </conditionalFormatting>
  <conditionalFormatting sqref="S53:T53">
    <cfRule type="cellIs" dxfId="3016" priority="2535" stopIfTrue="1" operator="equal">
      <formula>99</formula>
    </cfRule>
  </conditionalFormatting>
  <conditionalFormatting sqref="T53">
    <cfRule type="cellIs" dxfId="3015" priority="2534" stopIfTrue="1" operator="equal">
      <formula>26</formula>
    </cfRule>
  </conditionalFormatting>
  <conditionalFormatting sqref="T53">
    <cfRule type="cellIs" dxfId="3014" priority="2533" stopIfTrue="1" operator="equal">
      <formula>99</formula>
    </cfRule>
  </conditionalFormatting>
  <conditionalFormatting sqref="S53">
    <cfRule type="cellIs" dxfId="3013" priority="2531" stopIfTrue="1" operator="equal">
      <formula>2</formula>
    </cfRule>
    <cfRule type="cellIs" dxfId="3012" priority="2532" stopIfTrue="1" operator="equal">
      <formula>1</formula>
    </cfRule>
  </conditionalFormatting>
  <conditionalFormatting sqref="U53:V53">
    <cfRule type="cellIs" dxfId="3011" priority="2530" stopIfTrue="1" operator="equal">
      <formula>99</formula>
    </cfRule>
  </conditionalFormatting>
  <conditionalFormatting sqref="V53">
    <cfRule type="cellIs" dxfId="3010" priority="2529" stopIfTrue="1" operator="equal">
      <formula>26</formula>
    </cfRule>
  </conditionalFormatting>
  <conditionalFormatting sqref="V53">
    <cfRule type="cellIs" dxfId="3009" priority="2528" stopIfTrue="1" operator="equal">
      <formula>99</formula>
    </cfRule>
  </conditionalFormatting>
  <conditionalFormatting sqref="U53">
    <cfRule type="cellIs" dxfId="3008" priority="2526" stopIfTrue="1" operator="equal">
      <formula>2</formula>
    </cfRule>
    <cfRule type="cellIs" dxfId="3007" priority="2527" stopIfTrue="1" operator="equal">
      <formula>1</formula>
    </cfRule>
  </conditionalFormatting>
  <conditionalFormatting sqref="W53:X53">
    <cfRule type="cellIs" dxfId="3006" priority="2525" stopIfTrue="1" operator="equal">
      <formula>99</formula>
    </cfRule>
  </conditionalFormatting>
  <conditionalFormatting sqref="X53">
    <cfRule type="cellIs" dxfId="3005" priority="2524" stopIfTrue="1" operator="equal">
      <formula>26</formula>
    </cfRule>
  </conditionalFormatting>
  <conditionalFormatting sqref="X53">
    <cfRule type="cellIs" dxfId="3004" priority="2523" stopIfTrue="1" operator="equal">
      <formula>99</formula>
    </cfRule>
  </conditionalFormatting>
  <conditionalFormatting sqref="W53">
    <cfRule type="cellIs" dxfId="3003" priority="2521" stopIfTrue="1" operator="equal">
      <formula>2</formula>
    </cfRule>
    <cfRule type="cellIs" dxfId="3002" priority="2522" stopIfTrue="1" operator="equal">
      <formula>1</formula>
    </cfRule>
  </conditionalFormatting>
  <conditionalFormatting sqref="Y53:Z53">
    <cfRule type="cellIs" dxfId="3001" priority="2520" stopIfTrue="1" operator="equal">
      <formula>99</formula>
    </cfRule>
  </conditionalFormatting>
  <conditionalFormatting sqref="Z53">
    <cfRule type="cellIs" dxfId="3000" priority="2519" stopIfTrue="1" operator="equal">
      <formula>26</formula>
    </cfRule>
  </conditionalFormatting>
  <conditionalFormatting sqref="Z53">
    <cfRule type="cellIs" dxfId="2999" priority="2518" stopIfTrue="1" operator="equal">
      <formula>99</formula>
    </cfRule>
  </conditionalFormatting>
  <conditionalFormatting sqref="Y53">
    <cfRule type="cellIs" dxfId="2998" priority="2516" stopIfTrue="1" operator="equal">
      <formula>2</formula>
    </cfRule>
    <cfRule type="cellIs" dxfId="2997" priority="2517" stopIfTrue="1" operator="equal">
      <formula>1</formula>
    </cfRule>
  </conditionalFormatting>
  <conditionalFormatting sqref="AA53:AB53">
    <cfRule type="cellIs" dxfId="2996" priority="2515" stopIfTrue="1" operator="equal">
      <formula>99</formula>
    </cfRule>
  </conditionalFormatting>
  <conditionalFormatting sqref="AB53">
    <cfRule type="cellIs" dxfId="2995" priority="2514" stopIfTrue="1" operator="equal">
      <formula>26</formula>
    </cfRule>
  </conditionalFormatting>
  <conditionalFormatting sqref="AB53">
    <cfRule type="cellIs" dxfId="2994" priority="2513" stopIfTrue="1" operator="equal">
      <formula>99</formula>
    </cfRule>
  </conditionalFormatting>
  <conditionalFormatting sqref="AA53">
    <cfRule type="cellIs" dxfId="2993" priority="2511" stopIfTrue="1" operator="equal">
      <formula>2</formula>
    </cfRule>
    <cfRule type="cellIs" dxfId="2992" priority="2512" stopIfTrue="1" operator="equal">
      <formula>1</formula>
    </cfRule>
  </conditionalFormatting>
  <conditionalFormatting sqref="AC53:AD53">
    <cfRule type="cellIs" dxfId="2991" priority="2510" stopIfTrue="1" operator="equal">
      <formula>99</formula>
    </cfRule>
  </conditionalFormatting>
  <conditionalFormatting sqref="AD53">
    <cfRule type="cellIs" dxfId="2990" priority="2509" stopIfTrue="1" operator="equal">
      <formula>26</formula>
    </cfRule>
  </conditionalFormatting>
  <conditionalFormatting sqref="AD53">
    <cfRule type="cellIs" dxfId="2989" priority="2508" stopIfTrue="1" operator="equal">
      <formula>99</formula>
    </cfRule>
  </conditionalFormatting>
  <conditionalFormatting sqref="AC53">
    <cfRule type="cellIs" dxfId="2988" priority="2506" stopIfTrue="1" operator="equal">
      <formula>2</formula>
    </cfRule>
    <cfRule type="cellIs" dxfId="2987" priority="2507" stopIfTrue="1" operator="equal">
      <formula>1</formula>
    </cfRule>
  </conditionalFormatting>
  <conditionalFormatting sqref="AE53">
    <cfRule type="cellIs" dxfId="2986" priority="2505" stopIfTrue="1" operator="equal">
      <formula>99</formula>
    </cfRule>
  </conditionalFormatting>
  <conditionalFormatting sqref="AE53">
    <cfRule type="cellIs" dxfId="2985" priority="2503" stopIfTrue="1" operator="equal">
      <formula>2</formula>
    </cfRule>
    <cfRule type="cellIs" dxfId="2984" priority="2504" stopIfTrue="1" operator="equal">
      <formula>1</formula>
    </cfRule>
  </conditionalFormatting>
  <conditionalFormatting sqref="AH53">
    <cfRule type="cellIs" dxfId="2983" priority="2502" stopIfTrue="1" operator="equal">
      <formula>26</formula>
    </cfRule>
  </conditionalFormatting>
  <conditionalFormatting sqref="AH53">
    <cfRule type="cellIs" dxfId="2982" priority="2501" stopIfTrue="1" operator="equal">
      <formula>99</formula>
    </cfRule>
  </conditionalFormatting>
  <conditionalFormatting sqref="AG53">
    <cfRule type="cellIs" dxfId="2981" priority="2499" stopIfTrue="1" operator="equal">
      <formula>2</formula>
    </cfRule>
    <cfRule type="cellIs" dxfId="2980" priority="2500" stopIfTrue="1" operator="equal">
      <formula>1</formula>
    </cfRule>
  </conditionalFormatting>
  <conditionalFormatting sqref="AG54:AH54">
    <cfRule type="cellIs" dxfId="2979" priority="2498" stopIfTrue="1" operator="equal">
      <formula>99</formula>
    </cfRule>
  </conditionalFormatting>
  <conditionalFormatting sqref="M54:N54">
    <cfRule type="cellIs" dxfId="2978" priority="2497" stopIfTrue="1" operator="equal">
      <formula>99</formula>
    </cfRule>
  </conditionalFormatting>
  <conditionalFormatting sqref="N54">
    <cfRule type="cellIs" dxfId="2977" priority="2496" stopIfTrue="1" operator="equal">
      <formula>26</formula>
    </cfRule>
  </conditionalFormatting>
  <conditionalFormatting sqref="N54">
    <cfRule type="cellIs" dxfId="2976" priority="2495" stopIfTrue="1" operator="equal">
      <formula>99</formula>
    </cfRule>
  </conditionalFormatting>
  <conditionalFormatting sqref="M54">
    <cfRule type="cellIs" dxfId="2975" priority="2493" stopIfTrue="1" operator="equal">
      <formula>2</formula>
    </cfRule>
    <cfRule type="cellIs" dxfId="2974" priority="2494" stopIfTrue="1" operator="equal">
      <formula>1</formula>
    </cfRule>
  </conditionalFormatting>
  <conditionalFormatting sqref="O54:P54">
    <cfRule type="cellIs" dxfId="2973" priority="2492" stopIfTrue="1" operator="equal">
      <formula>99</formula>
    </cfRule>
  </conditionalFormatting>
  <conditionalFormatting sqref="P54">
    <cfRule type="cellIs" dxfId="2972" priority="2491" stopIfTrue="1" operator="equal">
      <formula>26</formula>
    </cfRule>
  </conditionalFormatting>
  <conditionalFormatting sqref="P54">
    <cfRule type="cellIs" dxfId="2971" priority="2490" stopIfTrue="1" operator="equal">
      <formula>99</formula>
    </cfRule>
  </conditionalFormatting>
  <conditionalFormatting sqref="O54">
    <cfRule type="cellIs" dxfId="2970" priority="2488" stopIfTrue="1" operator="equal">
      <formula>2</formula>
    </cfRule>
    <cfRule type="cellIs" dxfId="2969" priority="2489" stopIfTrue="1" operator="equal">
      <formula>1</formula>
    </cfRule>
  </conditionalFormatting>
  <conditionalFormatting sqref="Q54:R54">
    <cfRule type="cellIs" dxfId="2968" priority="2487" stopIfTrue="1" operator="equal">
      <formula>99</formula>
    </cfRule>
  </conditionalFormatting>
  <conditionalFormatting sqref="R54">
    <cfRule type="cellIs" dxfId="2967" priority="2486" stopIfTrue="1" operator="equal">
      <formula>26</formula>
    </cfRule>
  </conditionalFormatting>
  <conditionalFormatting sqref="R54">
    <cfRule type="cellIs" dxfId="2966" priority="2485" stopIfTrue="1" operator="equal">
      <formula>99</formula>
    </cfRule>
  </conditionalFormatting>
  <conditionalFormatting sqref="Q54">
    <cfRule type="cellIs" dxfId="2965" priority="2483" stopIfTrue="1" operator="equal">
      <formula>2</formula>
    </cfRule>
    <cfRule type="cellIs" dxfId="2964" priority="2484" stopIfTrue="1" operator="equal">
      <formula>1</formula>
    </cfRule>
  </conditionalFormatting>
  <conditionalFormatting sqref="S54:T54">
    <cfRule type="cellIs" dxfId="2963" priority="2482" stopIfTrue="1" operator="equal">
      <formula>99</formula>
    </cfRule>
  </conditionalFormatting>
  <conditionalFormatting sqref="T54">
    <cfRule type="cellIs" dxfId="2962" priority="2481" stopIfTrue="1" operator="equal">
      <formula>26</formula>
    </cfRule>
  </conditionalFormatting>
  <conditionalFormatting sqref="T54">
    <cfRule type="cellIs" dxfId="2961" priority="2480" stopIfTrue="1" operator="equal">
      <formula>99</formula>
    </cfRule>
  </conditionalFormatting>
  <conditionalFormatting sqref="S54">
    <cfRule type="cellIs" dxfId="2960" priority="2478" stopIfTrue="1" operator="equal">
      <formula>2</formula>
    </cfRule>
    <cfRule type="cellIs" dxfId="2959" priority="2479" stopIfTrue="1" operator="equal">
      <formula>1</formula>
    </cfRule>
  </conditionalFormatting>
  <conditionalFormatting sqref="U54:V54">
    <cfRule type="cellIs" dxfId="2958" priority="2477" stopIfTrue="1" operator="equal">
      <formula>99</formula>
    </cfRule>
  </conditionalFormatting>
  <conditionalFormatting sqref="V54">
    <cfRule type="cellIs" dxfId="2957" priority="2476" stopIfTrue="1" operator="equal">
      <formula>26</formula>
    </cfRule>
  </conditionalFormatting>
  <conditionalFormatting sqref="V54">
    <cfRule type="cellIs" dxfId="2956" priority="2475" stopIfTrue="1" operator="equal">
      <formula>99</formula>
    </cfRule>
  </conditionalFormatting>
  <conditionalFormatting sqref="U54">
    <cfRule type="cellIs" dxfId="2955" priority="2473" stopIfTrue="1" operator="equal">
      <formula>2</formula>
    </cfRule>
    <cfRule type="cellIs" dxfId="2954" priority="2474" stopIfTrue="1" operator="equal">
      <formula>1</formula>
    </cfRule>
  </conditionalFormatting>
  <conditionalFormatting sqref="W54:X54">
    <cfRule type="cellIs" dxfId="2953" priority="2472" stopIfTrue="1" operator="equal">
      <formula>99</formula>
    </cfRule>
  </conditionalFormatting>
  <conditionalFormatting sqref="X54">
    <cfRule type="cellIs" dxfId="2952" priority="2471" stopIfTrue="1" operator="equal">
      <formula>26</formula>
    </cfRule>
  </conditionalFormatting>
  <conditionalFormatting sqref="X54">
    <cfRule type="cellIs" dxfId="2951" priority="2470" stopIfTrue="1" operator="equal">
      <formula>99</formula>
    </cfRule>
  </conditionalFormatting>
  <conditionalFormatting sqref="W54">
    <cfRule type="cellIs" dxfId="2950" priority="2468" stopIfTrue="1" operator="equal">
      <formula>2</formula>
    </cfRule>
    <cfRule type="cellIs" dxfId="2949" priority="2469" stopIfTrue="1" operator="equal">
      <formula>1</formula>
    </cfRule>
  </conditionalFormatting>
  <conditionalFormatting sqref="Y54:Z54">
    <cfRule type="cellIs" dxfId="2948" priority="2467" stopIfTrue="1" operator="equal">
      <formula>99</formula>
    </cfRule>
  </conditionalFormatting>
  <conditionalFormatting sqref="Z54">
    <cfRule type="cellIs" dxfId="2947" priority="2466" stopIfTrue="1" operator="equal">
      <formula>26</formula>
    </cfRule>
  </conditionalFormatting>
  <conditionalFormatting sqref="Z54">
    <cfRule type="cellIs" dxfId="2946" priority="2465" stopIfTrue="1" operator="equal">
      <formula>99</formula>
    </cfRule>
  </conditionalFormatting>
  <conditionalFormatting sqref="Y54">
    <cfRule type="cellIs" dxfId="2945" priority="2463" stopIfTrue="1" operator="equal">
      <formula>2</formula>
    </cfRule>
    <cfRule type="cellIs" dxfId="2944" priority="2464" stopIfTrue="1" operator="equal">
      <formula>1</formula>
    </cfRule>
  </conditionalFormatting>
  <conditionalFormatting sqref="AA54:AB54">
    <cfRule type="cellIs" dxfId="2943" priority="2462" stopIfTrue="1" operator="equal">
      <formula>99</formula>
    </cfRule>
  </conditionalFormatting>
  <conditionalFormatting sqref="AB54">
    <cfRule type="cellIs" dxfId="2942" priority="2461" stopIfTrue="1" operator="equal">
      <formula>26</formula>
    </cfRule>
  </conditionalFormatting>
  <conditionalFormatting sqref="AB54">
    <cfRule type="cellIs" dxfId="2941" priority="2460" stopIfTrue="1" operator="equal">
      <formula>99</formula>
    </cfRule>
  </conditionalFormatting>
  <conditionalFormatting sqref="AA54">
    <cfRule type="cellIs" dxfId="2940" priority="2458" stopIfTrue="1" operator="equal">
      <formula>2</formula>
    </cfRule>
    <cfRule type="cellIs" dxfId="2939" priority="2459" stopIfTrue="1" operator="equal">
      <formula>1</formula>
    </cfRule>
  </conditionalFormatting>
  <conditionalFormatting sqref="AC54:AD54">
    <cfRule type="cellIs" dxfId="2938" priority="2457" stopIfTrue="1" operator="equal">
      <formula>99</formula>
    </cfRule>
  </conditionalFormatting>
  <conditionalFormatting sqref="AD54">
    <cfRule type="cellIs" dxfId="2937" priority="2456" stopIfTrue="1" operator="equal">
      <formula>26</formula>
    </cfRule>
  </conditionalFormatting>
  <conditionalFormatting sqref="AD54">
    <cfRule type="cellIs" dxfId="2936" priority="2455" stopIfTrue="1" operator="equal">
      <formula>99</formula>
    </cfRule>
  </conditionalFormatting>
  <conditionalFormatting sqref="AC54">
    <cfRule type="cellIs" dxfId="2935" priority="2453" stopIfTrue="1" operator="equal">
      <formula>2</formula>
    </cfRule>
    <cfRule type="cellIs" dxfId="2934" priority="2454" stopIfTrue="1" operator="equal">
      <formula>1</formula>
    </cfRule>
  </conditionalFormatting>
  <conditionalFormatting sqref="AE54:AF54">
    <cfRule type="cellIs" dxfId="2933" priority="2452" stopIfTrue="1" operator="equal">
      <formula>99</formula>
    </cfRule>
  </conditionalFormatting>
  <conditionalFormatting sqref="AF54">
    <cfRule type="cellIs" dxfId="2932" priority="2451" stopIfTrue="1" operator="equal">
      <formula>26</formula>
    </cfRule>
  </conditionalFormatting>
  <conditionalFormatting sqref="AF54">
    <cfRule type="cellIs" dxfId="2931" priority="2450" stopIfTrue="1" operator="equal">
      <formula>99</formula>
    </cfRule>
  </conditionalFormatting>
  <conditionalFormatting sqref="AE54">
    <cfRule type="cellIs" dxfId="2930" priority="2448" stopIfTrue="1" operator="equal">
      <formula>2</formula>
    </cfRule>
    <cfRule type="cellIs" dxfId="2929" priority="2449" stopIfTrue="1" operator="equal">
      <formula>1</formula>
    </cfRule>
  </conditionalFormatting>
  <conditionalFormatting sqref="AH54">
    <cfRule type="cellIs" dxfId="2928" priority="2447" stopIfTrue="1" operator="equal">
      <formula>26</formula>
    </cfRule>
  </conditionalFormatting>
  <conditionalFormatting sqref="AH54">
    <cfRule type="cellIs" dxfId="2927" priority="2446" stopIfTrue="1" operator="equal">
      <formula>99</formula>
    </cfRule>
  </conditionalFormatting>
  <conditionalFormatting sqref="AG54">
    <cfRule type="cellIs" dxfId="2926" priority="2444" stopIfTrue="1" operator="equal">
      <formula>2</formula>
    </cfRule>
    <cfRule type="cellIs" dxfId="2925" priority="2445" stopIfTrue="1" operator="equal">
      <formula>1</formula>
    </cfRule>
  </conditionalFormatting>
  <conditionalFormatting sqref="AG55:AH55">
    <cfRule type="cellIs" dxfId="2924" priority="2443" stopIfTrue="1" operator="equal">
      <formula>99</formula>
    </cfRule>
  </conditionalFormatting>
  <conditionalFormatting sqref="M55:N55">
    <cfRule type="cellIs" dxfId="2923" priority="2442" stopIfTrue="1" operator="equal">
      <formula>99</formula>
    </cfRule>
  </conditionalFormatting>
  <conditionalFormatting sqref="N55">
    <cfRule type="cellIs" dxfId="2922" priority="2441" stopIfTrue="1" operator="equal">
      <formula>26</formula>
    </cfRule>
  </conditionalFormatting>
  <conditionalFormatting sqref="N55">
    <cfRule type="cellIs" dxfId="2921" priority="2440" stopIfTrue="1" operator="equal">
      <formula>99</formula>
    </cfRule>
  </conditionalFormatting>
  <conditionalFormatting sqref="M55">
    <cfRule type="cellIs" dxfId="2920" priority="2438" stopIfTrue="1" operator="equal">
      <formula>2</formula>
    </cfRule>
    <cfRule type="cellIs" dxfId="2919" priority="2439" stopIfTrue="1" operator="equal">
      <formula>1</formula>
    </cfRule>
  </conditionalFormatting>
  <conditionalFormatting sqref="O55:P55">
    <cfRule type="cellIs" dxfId="2918" priority="2437" stopIfTrue="1" operator="equal">
      <formula>99</formula>
    </cfRule>
  </conditionalFormatting>
  <conditionalFormatting sqref="P55">
    <cfRule type="cellIs" dxfId="2917" priority="2436" stopIfTrue="1" operator="equal">
      <formula>26</formula>
    </cfRule>
  </conditionalFormatting>
  <conditionalFormatting sqref="P55">
    <cfRule type="cellIs" dxfId="2916" priority="2435" stopIfTrue="1" operator="equal">
      <formula>99</formula>
    </cfRule>
  </conditionalFormatting>
  <conditionalFormatting sqref="O55">
    <cfRule type="cellIs" dxfId="2915" priority="2433" stopIfTrue="1" operator="equal">
      <formula>2</formula>
    </cfRule>
    <cfRule type="cellIs" dxfId="2914" priority="2434" stopIfTrue="1" operator="equal">
      <formula>1</formula>
    </cfRule>
  </conditionalFormatting>
  <conditionalFormatting sqref="Q55:R55">
    <cfRule type="cellIs" dxfId="2913" priority="2432" stopIfTrue="1" operator="equal">
      <formula>99</formula>
    </cfRule>
  </conditionalFormatting>
  <conditionalFormatting sqref="R55">
    <cfRule type="cellIs" dxfId="2912" priority="2431" stopIfTrue="1" operator="equal">
      <formula>26</formula>
    </cfRule>
  </conditionalFormatting>
  <conditionalFormatting sqref="R55">
    <cfRule type="cellIs" dxfId="2911" priority="2430" stopIfTrue="1" operator="equal">
      <formula>99</formula>
    </cfRule>
  </conditionalFormatting>
  <conditionalFormatting sqref="Q55">
    <cfRule type="cellIs" dxfId="2910" priority="2428" stopIfTrue="1" operator="equal">
      <formula>2</formula>
    </cfRule>
    <cfRule type="cellIs" dxfId="2909" priority="2429" stopIfTrue="1" operator="equal">
      <formula>1</formula>
    </cfRule>
  </conditionalFormatting>
  <conditionalFormatting sqref="S55:T55">
    <cfRule type="cellIs" dxfId="2908" priority="2427" stopIfTrue="1" operator="equal">
      <formula>99</formula>
    </cfRule>
  </conditionalFormatting>
  <conditionalFormatting sqref="T55">
    <cfRule type="cellIs" dxfId="2907" priority="2426" stopIfTrue="1" operator="equal">
      <formula>26</formula>
    </cfRule>
  </conditionalFormatting>
  <conditionalFormatting sqref="T55">
    <cfRule type="cellIs" dxfId="2906" priority="2425" stopIfTrue="1" operator="equal">
      <formula>99</formula>
    </cfRule>
  </conditionalFormatting>
  <conditionalFormatting sqref="S55">
    <cfRule type="cellIs" dxfId="2905" priority="2423" stopIfTrue="1" operator="equal">
      <formula>2</formula>
    </cfRule>
    <cfRule type="cellIs" dxfId="2904" priority="2424" stopIfTrue="1" operator="equal">
      <formula>1</formula>
    </cfRule>
  </conditionalFormatting>
  <conditionalFormatting sqref="U55:V55">
    <cfRule type="cellIs" dxfId="2903" priority="2422" stopIfTrue="1" operator="equal">
      <formula>99</formula>
    </cfRule>
  </conditionalFormatting>
  <conditionalFormatting sqref="V55">
    <cfRule type="cellIs" dxfId="2902" priority="2421" stopIfTrue="1" operator="equal">
      <formula>26</formula>
    </cfRule>
  </conditionalFormatting>
  <conditionalFormatting sqref="V55">
    <cfRule type="cellIs" dxfId="2901" priority="2420" stopIfTrue="1" operator="equal">
      <formula>99</formula>
    </cfRule>
  </conditionalFormatting>
  <conditionalFormatting sqref="U55">
    <cfRule type="cellIs" dxfId="2900" priority="2418" stopIfTrue="1" operator="equal">
      <formula>2</formula>
    </cfRule>
    <cfRule type="cellIs" dxfId="2899" priority="2419" stopIfTrue="1" operator="equal">
      <formula>1</formula>
    </cfRule>
  </conditionalFormatting>
  <conditionalFormatting sqref="W55:X55">
    <cfRule type="cellIs" dxfId="2898" priority="2417" stopIfTrue="1" operator="equal">
      <formula>99</formula>
    </cfRule>
  </conditionalFormatting>
  <conditionalFormatting sqref="X55">
    <cfRule type="cellIs" dxfId="2897" priority="2416" stopIfTrue="1" operator="equal">
      <formula>26</formula>
    </cfRule>
  </conditionalFormatting>
  <conditionalFormatting sqref="X55">
    <cfRule type="cellIs" dxfId="2896" priority="2415" stopIfTrue="1" operator="equal">
      <formula>99</formula>
    </cfRule>
  </conditionalFormatting>
  <conditionalFormatting sqref="W55">
    <cfRule type="cellIs" dxfId="2895" priority="2413" stopIfTrue="1" operator="equal">
      <formula>2</formula>
    </cfRule>
    <cfRule type="cellIs" dxfId="2894" priority="2414" stopIfTrue="1" operator="equal">
      <formula>1</formula>
    </cfRule>
  </conditionalFormatting>
  <conditionalFormatting sqref="Y55:Z55">
    <cfRule type="cellIs" dxfId="2893" priority="2412" stopIfTrue="1" operator="equal">
      <formula>99</formula>
    </cfRule>
  </conditionalFormatting>
  <conditionalFormatting sqref="Z55">
    <cfRule type="cellIs" dxfId="2892" priority="2411" stopIfTrue="1" operator="equal">
      <formula>26</formula>
    </cfRule>
  </conditionalFormatting>
  <conditionalFormatting sqref="Z55">
    <cfRule type="cellIs" dxfId="2891" priority="2410" stopIfTrue="1" operator="equal">
      <formula>99</formula>
    </cfRule>
  </conditionalFormatting>
  <conditionalFormatting sqref="Y55">
    <cfRule type="cellIs" dxfId="2890" priority="2408" stopIfTrue="1" operator="equal">
      <formula>2</formula>
    </cfRule>
    <cfRule type="cellIs" dxfId="2889" priority="2409" stopIfTrue="1" operator="equal">
      <formula>1</formula>
    </cfRule>
  </conditionalFormatting>
  <conditionalFormatting sqref="AA55:AB55">
    <cfRule type="cellIs" dxfId="2888" priority="2407" stopIfTrue="1" operator="equal">
      <formula>99</formula>
    </cfRule>
  </conditionalFormatting>
  <conditionalFormatting sqref="AB55">
    <cfRule type="cellIs" dxfId="2887" priority="2406" stopIfTrue="1" operator="equal">
      <formula>26</formula>
    </cfRule>
  </conditionalFormatting>
  <conditionalFormatting sqref="AB55">
    <cfRule type="cellIs" dxfId="2886" priority="2405" stopIfTrue="1" operator="equal">
      <formula>99</formula>
    </cfRule>
  </conditionalFormatting>
  <conditionalFormatting sqref="AA55">
    <cfRule type="cellIs" dxfId="2885" priority="2403" stopIfTrue="1" operator="equal">
      <formula>2</formula>
    </cfRule>
    <cfRule type="cellIs" dxfId="2884" priority="2404" stopIfTrue="1" operator="equal">
      <formula>1</formula>
    </cfRule>
  </conditionalFormatting>
  <conditionalFormatting sqref="AC55:AD55">
    <cfRule type="cellIs" dxfId="2883" priority="2402" stopIfTrue="1" operator="equal">
      <formula>99</formula>
    </cfRule>
  </conditionalFormatting>
  <conditionalFormatting sqref="AD55">
    <cfRule type="cellIs" dxfId="2882" priority="2401" stopIfTrue="1" operator="equal">
      <formula>26</formula>
    </cfRule>
  </conditionalFormatting>
  <conditionalFormatting sqref="AD55">
    <cfRule type="cellIs" dxfId="2881" priority="2400" stopIfTrue="1" operator="equal">
      <formula>99</formula>
    </cfRule>
  </conditionalFormatting>
  <conditionalFormatting sqref="AC55">
    <cfRule type="cellIs" dxfId="2880" priority="2398" stopIfTrue="1" operator="equal">
      <formula>2</formula>
    </cfRule>
    <cfRule type="cellIs" dxfId="2879" priority="2399" stopIfTrue="1" operator="equal">
      <formula>1</formula>
    </cfRule>
  </conditionalFormatting>
  <conditionalFormatting sqref="AE55:AF55">
    <cfRule type="cellIs" dxfId="2878" priority="2397" stopIfTrue="1" operator="equal">
      <formula>99</formula>
    </cfRule>
  </conditionalFormatting>
  <conditionalFormatting sqref="AF55">
    <cfRule type="cellIs" dxfId="2877" priority="2396" stopIfTrue="1" operator="equal">
      <formula>26</formula>
    </cfRule>
  </conditionalFormatting>
  <conditionalFormatting sqref="AF55">
    <cfRule type="cellIs" dxfId="2876" priority="2395" stopIfTrue="1" operator="equal">
      <formula>99</formula>
    </cfRule>
  </conditionalFormatting>
  <conditionalFormatting sqref="AE55">
    <cfRule type="cellIs" dxfId="2875" priority="2393" stopIfTrue="1" operator="equal">
      <formula>2</formula>
    </cfRule>
    <cfRule type="cellIs" dxfId="2874" priority="2394" stopIfTrue="1" operator="equal">
      <formula>1</formula>
    </cfRule>
  </conditionalFormatting>
  <conditionalFormatting sqref="AH55">
    <cfRule type="cellIs" dxfId="2873" priority="2392" stopIfTrue="1" operator="equal">
      <formula>26</formula>
    </cfRule>
  </conditionalFormatting>
  <conditionalFormatting sqref="AH55">
    <cfRule type="cellIs" dxfId="2872" priority="2391" stopIfTrue="1" operator="equal">
      <formula>99</formula>
    </cfRule>
  </conditionalFormatting>
  <conditionalFormatting sqref="AG55">
    <cfRule type="cellIs" dxfId="2871" priority="2389" stopIfTrue="1" operator="equal">
      <formula>2</formula>
    </cfRule>
    <cfRule type="cellIs" dxfId="2870" priority="2390" stopIfTrue="1" operator="equal">
      <formula>1</formula>
    </cfRule>
  </conditionalFormatting>
  <conditionalFormatting sqref="AG56:AH56">
    <cfRule type="cellIs" dxfId="2869" priority="2388" stopIfTrue="1" operator="equal">
      <formula>99</formula>
    </cfRule>
  </conditionalFormatting>
  <conditionalFormatting sqref="M56:N56">
    <cfRule type="cellIs" dxfId="2868" priority="2387" stopIfTrue="1" operator="equal">
      <formula>99</formula>
    </cfRule>
  </conditionalFormatting>
  <conditionalFormatting sqref="N56">
    <cfRule type="cellIs" dxfId="2867" priority="2386" stopIfTrue="1" operator="equal">
      <formula>26</formula>
    </cfRule>
  </conditionalFormatting>
  <conditionalFormatting sqref="N56">
    <cfRule type="cellIs" dxfId="2866" priority="2385" stopIfTrue="1" operator="equal">
      <formula>99</formula>
    </cfRule>
  </conditionalFormatting>
  <conditionalFormatting sqref="M56">
    <cfRule type="cellIs" dxfId="2865" priority="2383" stopIfTrue="1" operator="equal">
      <formula>2</formula>
    </cfRule>
    <cfRule type="cellIs" dxfId="2864" priority="2384" stopIfTrue="1" operator="equal">
      <formula>1</formula>
    </cfRule>
  </conditionalFormatting>
  <conditionalFormatting sqref="O56:P56">
    <cfRule type="cellIs" dxfId="2863" priority="2382" stopIfTrue="1" operator="equal">
      <formula>99</formula>
    </cfRule>
  </conditionalFormatting>
  <conditionalFormatting sqref="P56">
    <cfRule type="cellIs" dxfId="2862" priority="2381" stopIfTrue="1" operator="equal">
      <formula>26</formula>
    </cfRule>
  </conditionalFormatting>
  <conditionalFormatting sqref="P56">
    <cfRule type="cellIs" dxfId="2861" priority="2380" stopIfTrue="1" operator="equal">
      <formula>99</formula>
    </cfRule>
  </conditionalFormatting>
  <conditionalFormatting sqref="O56">
    <cfRule type="cellIs" dxfId="2860" priority="2378" stopIfTrue="1" operator="equal">
      <formula>2</formula>
    </cfRule>
    <cfRule type="cellIs" dxfId="2859" priority="2379" stopIfTrue="1" operator="equal">
      <formula>1</formula>
    </cfRule>
  </conditionalFormatting>
  <conditionalFormatting sqref="Q56:R56">
    <cfRule type="cellIs" dxfId="2858" priority="2377" stopIfTrue="1" operator="equal">
      <formula>99</formula>
    </cfRule>
  </conditionalFormatting>
  <conditionalFormatting sqref="R56">
    <cfRule type="cellIs" dxfId="2857" priority="2376" stopIfTrue="1" operator="equal">
      <formula>26</formula>
    </cfRule>
  </conditionalFormatting>
  <conditionalFormatting sqref="R56">
    <cfRule type="cellIs" dxfId="2856" priority="2375" stopIfTrue="1" operator="equal">
      <formula>99</formula>
    </cfRule>
  </conditionalFormatting>
  <conditionalFormatting sqref="Q56">
    <cfRule type="cellIs" dxfId="2855" priority="2373" stopIfTrue="1" operator="equal">
      <formula>2</formula>
    </cfRule>
    <cfRule type="cellIs" dxfId="2854" priority="2374" stopIfTrue="1" operator="equal">
      <formula>1</formula>
    </cfRule>
  </conditionalFormatting>
  <conditionalFormatting sqref="S56:T56">
    <cfRule type="cellIs" dxfId="2853" priority="2372" stopIfTrue="1" operator="equal">
      <formula>99</formula>
    </cfRule>
  </conditionalFormatting>
  <conditionalFormatting sqref="T56">
    <cfRule type="cellIs" dxfId="2852" priority="2371" stopIfTrue="1" operator="equal">
      <formula>26</formula>
    </cfRule>
  </conditionalFormatting>
  <conditionalFormatting sqref="T56">
    <cfRule type="cellIs" dxfId="2851" priority="2370" stopIfTrue="1" operator="equal">
      <formula>99</formula>
    </cfRule>
  </conditionalFormatting>
  <conditionalFormatting sqref="S56">
    <cfRule type="cellIs" dxfId="2850" priority="2368" stopIfTrue="1" operator="equal">
      <formula>2</formula>
    </cfRule>
    <cfRule type="cellIs" dxfId="2849" priority="2369" stopIfTrue="1" operator="equal">
      <formula>1</formula>
    </cfRule>
  </conditionalFormatting>
  <conditionalFormatting sqref="U56:V56">
    <cfRule type="cellIs" dxfId="2848" priority="2367" stopIfTrue="1" operator="equal">
      <formula>99</formula>
    </cfRule>
  </conditionalFormatting>
  <conditionalFormatting sqref="V56">
    <cfRule type="cellIs" dxfId="2847" priority="2366" stopIfTrue="1" operator="equal">
      <formula>26</formula>
    </cfRule>
  </conditionalFormatting>
  <conditionalFormatting sqref="V56">
    <cfRule type="cellIs" dxfId="2846" priority="2365" stopIfTrue="1" operator="equal">
      <formula>99</formula>
    </cfRule>
  </conditionalFormatting>
  <conditionalFormatting sqref="U56">
    <cfRule type="cellIs" dxfId="2845" priority="2363" stopIfTrue="1" operator="equal">
      <formula>2</formula>
    </cfRule>
    <cfRule type="cellIs" dxfId="2844" priority="2364" stopIfTrue="1" operator="equal">
      <formula>1</formula>
    </cfRule>
  </conditionalFormatting>
  <conditionalFormatting sqref="W56:X56">
    <cfRule type="cellIs" dxfId="2843" priority="2362" stopIfTrue="1" operator="equal">
      <formula>99</formula>
    </cfRule>
  </conditionalFormatting>
  <conditionalFormatting sqref="X56">
    <cfRule type="cellIs" dxfId="2842" priority="2361" stopIfTrue="1" operator="equal">
      <formula>26</formula>
    </cfRule>
  </conditionalFormatting>
  <conditionalFormatting sqref="X56">
    <cfRule type="cellIs" dxfId="2841" priority="2360" stopIfTrue="1" operator="equal">
      <formula>99</formula>
    </cfRule>
  </conditionalFormatting>
  <conditionalFormatting sqref="W56">
    <cfRule type="cellIs" dxfId="2840" priority="2358" stopIfTrue="1" operator="equal">
      <formula>2</formula>
    </cfRule>
    <cfRule type="cellIs" dxfId="2839" priority="2359" stopIfTrue="1" operator="equal">
      <formula>1</formula>
    </cfRule>
  </conditionalFormatting>
  <conditionalFormatting sqref="Y56:Z56">
    <cfRule type="cellIs" dxfId="2838" priority="2357" stopIfTrue="1" operator="equal">
      <formula>99</formula>
    </cfRule>
  </conditionalFormatting>
  <conditionalFormatting sqref="Z56">
    <cfRule type="cellIs" dxfId="2837" priority="2356" stopIfTrue="1" operator="equal">
      <formula>26</formula>
    </cfRule>
  </conditionalFormatting>
  <conditionalFormatting sqref="Z56">
    <cfRule type="cellIs" dxfId="2836" priority="2355" stopIfTrue="1" operator="equal">
      <formula>99</formula>
    </cfRule>
  </conditionalFormatting>
  <conditionalFormatting sqref="Y56">
    <cfRule type="cellIs" dxfId="2835" priority="2353" stopIfTrue="1" operator="equal">
      <formula>2</formula>
    </cfRule>
    <cfRule type="cellIs" dxfId="2834" priority="2354" stopIfTrue="1" operator="equal">
      <formula>1</formula>
    </cfRule>
  </conditionalFormatting>
  <conditionalFormatting sqref="AA56:AB56">
    <cfRule type="cellIs" dxfId="2833" priority="2352" stopIfTrue="1" operator="equal">
      <formula>99</formula>
    </cfRule>
  </conditionalFormatting>
  <conditionalFormatting sqref="AB56">
    <cfRule type="cellIs" dxfId="2832" priority="2351" stopIfTrue="1" operator="equal">
      <formula>26</formula>
    </cfRule>
  </conditionalFormatting>
  <conditionalFormatting sqref="AB56">
    <cfRule type="cellIs" dxfId="2831" priority="2350" stopIfTrue="1" operator="equal">
      <formula>99</formula>
    </cfRule>
  </conditionalFormatting>
  <conditionalFormatting sqref="AA56">
    <cfRule type="cellIs" dxfId="2830" priority="2348" stopIfTrue="1" operator="equal">
      <formula>2</formula>
    </cfRule>
    <cfRule type="cellIs" dxfId="2829" priority="2349" stopIfTrue="1" operator="equal">
      <formula>1</formula>
    </cfRule>
  </conditionalFormatting>
  <conditionalFormatting sqref="AC56:AD56">
    <cfRule type="cellIs" dxfId="2828" priority="2347" stopIfTrue="1" operator="equal">
      <formula>99</formula>
    </cfRule>
  </conditionalFormatting>
  <conditionalFormatting sqref="AD56">
    <cfRule type="cellIs" dxfId="2827" priority="2346" stopIfTrue="1" operator="equal">
      <formula>26</formula>
    </cfRule>
  </conditionalFormatting>
  <conditionalFormatting sqref="AD56">
    <cfRule type="cellIs" dxfId="2826" priority="2345" stopIfTrue="1" operator="equal">
      <formula>99</formula>
    </cfRule>
  </conditionalFormatting>
  <conditionalFormatting sqref="AC56">
    <cfRule type="cellIs" dxfId="2825" priority="2343" stopIfTrue="1" operator="equal">
      <formula>2</formula>
    </cfRule>
    <cfRule type="cellIs" dxfId="2824" priority="2344" stopIfTrue="1" operator="equal">
      <formula>1</formula>
    </cfRule>
  </conditionalFormatting>
  <conditionalFormatting sqref="AE56:AF56">
    <cfRule type="cellIs" dxfId="2823" priority="2342" stopIfTrue="1" operator="equal">
      <formula>99</formula>
    </cfRule>
  </conditionalFormatting>
  <conditionalFormatting sqref="AF56">
    <cfRule type="cellIs" dxfId="2822" priority="2341" stopIfTrue="1" operator="equal">
      <formula>26</formula>
    </cfRule>
  </conditionalFormatting>
  <conditionalFormatting sqref="AF56">
    <cfRule type="cellIs" dxfId="2821" priority="2340" stopIfTrue="1" operator="equal">
      <formula>99</formula>
    </cfRule>
  </conditionalFormatting>
  <conditionalFormatting sqref="AE56">
    <cfRule type="cellIs" dxfId="2820" priority="2338" stopIfTrue="1" operator="equal">
      <formula>2</formula>
    </cfRule>
    <cfRule type="cellIs" dxfId="2819" priority="2339" stopIfTrue="1" operator="equal">
      <formula>1</formula>
    </cfRule>
  </conditionalFormatting>
  <conditionalFormatting sqref="AH56">
    <cfRule type="cellIs" dxfId="2818" priority="2337" stopIfTrue="1" operator="equal">
      <formula>26</formula>
    </cfRule>
  </conditionalFormatting>
  <conditionalFormatting sqref="AH56">
    <cfRule type="cellIs" dxfId="2817" priority="2336" stopIfTrue="1" operator="equal">
      <formula>99</formula>
    </cfRule>
  </conditionalFormatting>
  <conditionalFormatting sqref="AG56">
    <cfRule type="cellIs" dxfId="2816" priority="2334" stopIfTrue="1" operator="equal">
      <formula>2</formula>
    </cfRule>
    <cfRule type="cellIs" dxfId="2815" priority="2335" stopIfTrue="1" operator="equal">
      <formula>1</formula>
    </cfRule>
  </conditionalFormatting>
  <conditionalFormatting sqref="AG57:AH57">
    <cfRule type="cellIs" dxfId="2814" priority="2333" stopIfTrue="1" operator="equal">
      <formula>99</formula>
    </cfRule>
  </conditionalFormatting>
  <conditionalFormatting sqref="M57">
    <cfRule type="cellIs" dxfId="2813" priority="2332" stopIfTrue="1" operator="equal">
      <formula>99</formula>
    </cfRule>
  </conditionalFormatting>
  <conditionalFormatting sqref="M57">
    <cfRule type="cellIs" dxfId="2812" priority="2330" stopIfTrue="1" operator="equal">
      <formula>2</formula>
    </cfRule>
    <cfRule type="cellIs" dxfId="2811" priority="2331" stopIfTrue="1" operator="equal">
      <formula>1</formula>
    </cfRule>
  </conditionalFormatting>
  <conditionalFormatting sqref="O57:P57">
    <cfRule type="cellIs" dxfId="2810" priority="2329" stopIfTrue="1" operator="equal">
      <formula>99</formula>
    </cfRule>
  </conditionalFormatting>
  <conditionalFormatting sqref="P57">
    <cfRule type="cellIs" dxfId="2809" priority="2328" stopIfTrue="1" operator="equal">
      <formula>26</formula>
    </cfRule>
  </conditionalFormatting>
  <conditionalFormatting sqref="P57">
    <cfRule type="cellIs" dxfId="2808" priority="2327" stopIfTrue="1" operator="equal">
      <formula>99</formula>
    </cfRule>
  </conditionalFormatting>
  <conditionalFormatting sqref="O57">
    <cfRule type="cellIs" dxfId="2807" priority="2325" stopIfTrue="1" operator="equal">
      <formula>2</formula>
    </cfRule>
    <cfRule type="cellIs" dxfId="2806" priority="2326" stopIfTrue="1" operator="equal">
      <formula>1</formula>
    </cfRule>
  </conditionalFormatting>
  <conditionalFormatting sqref="Q57:R57">
    <cfRule type="cellIs" dxfId="2805" priority="2324" stopIfTrue="1" operator="equal">
      <formula>99</formula>
    </cfRule>
  </conditionalFormatting>
  <conditionalFormatting sqref="R57">
    <cfRule type="cellIs" dxfId="2804" priority="2323" stopIfTrue="1" operator="equal">
      <formula>26</formula>
    </cfRule>
  </conditionalFormatting>
  <conditionalFormatting sqref="R57">
    <cfRule type="cellIs" dxfId="2803" priority="2322" stopIfTrue="1" operator="equal">
      <formula>99</formula>
    </cfRule>
  </conditionalFormatting>
  <conditionalFormatting sqref="Q57">
    <cfRule type="cellIs" dxfId="2802" priority="2320" stopIfTrue="1" operator="equal">
      <formula>2</formula>
    </cfRule>
    <cfRule type="cellIs" dxfId="2801" priority="2321" stopIfTrue="1" operator="equal">
      <formula>1</formula>
    </cfRule>
  </conditionalFormatting>
  <conditionalFormatting sqref="S57:T57">
    <cfRule type="cellIs" dxfId="2800" priority="2319" stopIfTrue="1" operator="equal">
      <formula>99</formula>
    </cfRule>
  </conditionalFormatting>
  <conditionalFormatting sqref="T57">
    <cfRule type="cellIs" dxfId="2799" priority="2318" stopIfTrue="1" operator="equal">
      <formula>26</formula>
    </cfRule>
  </conditionalFormatting>
  <conditionalFormatting sqref="T57">
    <cfRule type="cellIs" dxfId="2798" priority="2317" stopIfTrue="1" operator="equal">
      <formula>99</formula>
    </cfRule>
  </conditionalFormatting>
  <conditionalFormatting sqref="S57">
    <cfRule type="cellIs" dxfId="2797" priority="2315" stopIfTrue="1" operator="equal">
      <formula>2</formula>
    </cfRule>
    <cfRule type="cellIs" dxfId="2796" priority="2316" stopIfTrue="1" operator="equal">
      <formula>1</formula>
    </cfRule>
  </conditionalFormatting>
  <conditionalFormatting sqref="U57:V57">
    <cfRule type="cellIs" dxfId="2795" priority="2314" stopIfTrue="1" operator="equal">
      <formula>99</formula>
    </cfRule>
  </conditionalFormatting>
  <conditionalFormatting sqref="V57">
    <cfRule type="cellIs" dxfId="2794" priority="2313" stopIfTrue="1" operator="equal">
      <formula>26</formula>
    </cfRule>
  </conditionalFormatting>
  <conditionalFormatting sqref="V57">
    <cfRule type="cellIs" dxfId="2793" priority="2312" stopIfTrue="1" operator="equal">
      <formula>99</formula>
    </cfRule>
  </conditionalFormatting>
  <conditionalFormatting sqref="U57">
    <cfRule type="cellIs" dxfId="2792" priority="2310" stopIfTrue="1" operator="equal">
      <formula>2</formula>
    </cfRule>
    <cfRule type="cellIs" dxfId="2791" priority="2311" stopIfTrue="1" operator="equal">
      <formula>1</formula>
    </cfRule>
  </conditionalFormatting>
  <conditionalFormatting sqref="W57:X57">
    <cfRule type="cellIs" dxfId="2790" priority="2309" stopIfTrue="1" operator="equal">
      <formula>99</formula>
    </cfRule>
  </conditionalFormatting>
  <conditionalFormatting sqref="X57">
    <cfRule type="cellIs" dxfId="2789" priority="2308" stopIfTrue="1" operator="equal">
      <formula>26</formula>
    </cfRule>
  </conditionalFormatting>
  <conditionalFormatting sqref="X57">
    <cfRule type="cellIs" dxfId="2788" priority="2307" stopIfTrue="1" operator="equal">
      <formula>99</formula>
    </cfRule>
  </conditionalFormatting>
  <conditionalFormatting sqref="W57">
    <cfRule type="cellIs" dxfId="2787" priority="2305" stopIfTrue="1" operator="equal">
      <formula>2</formula>
    </cfRule>
    <cfRule type="cellIs" dxfId="2786" priority="2306" stopIfTrue="1" operator="equal">
      <formula>1</formula>
    </cfRule>
  </conditionalFormatting>
  <conditionalFormatting sqref="Y57:Z57">
    <cfRule type="cellIs" dxfId="2785" priority="2304" stopIfTrue="1" operator="equal">
      <formula>99</formula>
    </cfRule>
  </conditionalFormatting>
  <conditionalFormatting sqref="Z57">
    <cfRule type="cellIs" dxfId="2784" priority="2303" stopIfTrue="1" operator="equal">
      <formula>26</formula>
    </cfRule>
  </conditionalFormatting>
  <conditionalFormatting sqref="Z57">
    <cfRule type="cellIs" dxfId="2783" priority="2302" stopIfTrue="1" operator="equal">
      <formula>99</formula>
    </cfRule>
  </conditionalFormatting>
  <conditionalFormatting sqref="Y57">
    <cfRule type="cellIs" dxfId="2782" priority="2300" stopIfTrue="1" operator="equal">
      <formula>2</formula>
    </cfRule>
    <cfRule type="cellIs" dxfId="2781" priority="2301" stopIfTrue="1" operator="equal">
      <formula>1</formula>
    </cfRule>
  </conditionalFormatting>
  <conditionalFormatting sqref="AA57:AB57">
    <cfRule type="cellIs" dxfId="2780" priority="2299" stopIfTrue="1" operator="equal">
      <formula>99</formula>
    </cfRule>
  </conditionalFormatting>
  <conditionalFormatting sqref="AB57">
    <cfRule type="cellIs" dxfId="2779" priority="2298" stopIfTrue="1" operator="equal">
      <formula>26</formula>
    </cfRule>
  </conditionalFormatting>
  <conditionalFormatting sqref="AB57">
    <cfRule type="cellIs" dxfId="2778" priority="2297" stopIfTrue="1" operator="equal">
      <formula>99</formula>
    </cfRule>
  </conditionalFormatting>
  <conditionalFormatting sqref="AA57">
    <cfRule type="cellIs" dxfId="2777" priority="2295" stopIfTrue="1" operator="equal">
      <formula>2</formula>
    </cfRule>
    <cfRule type="cellIs" dxfId="2776" priority="2296" stopIfTrue="1" operator="equal">
      <formula>1</formula>
    </cfRule>
  </conditionalFormatting>
  <conditionalFormatting sqref="AC57:AD57">
    <cfRule type="cellIs" dxfId="2775" priority="2294" stopIfTrue="1" operator="equal">
      <formula>99</formula>
    </cfRule>
  </conditionalFormatting>
  <conditionalFormatting sqref="AD57">
    <cfRule type="cellIs" dxfId="2774" priority="2293" stopIfTrue="1" operator="equal">
      <formula>26</formula>
    </cfRule>
  </conditionalFormatting>
  <conditionalFormatting sqref="AD57">
    <cfRule type="cellIs" dxfId="2773" priority="2292" stopIfTrue="1" operator="equal">
      <formula>99</formula>
    </cfRule>
  </conditionalFormatting>
  <conditionalFormatting sqref="AC57">
    <cfRule type="cellIs" dxfId="2772" priority="2290" stopIfTrue="1" operator="equal">
      <formula>2</formula>
    </cfRule>
    <cfRule type="cellIs" dxfId="2771" priority="2291" stopIfTrue="1" operator="equal">
      <formula>1</formula>
    </cfRule>
  </conditionalFormatting>
  <conditionalFormatting sqref="AE57:AF57">
    <cfRule type="cellIs" dxfId="2770" priority="2289" stopIfTrue="1" operator="equal">
      <formula>99</formula>
    </cfRule>
  </conditionalFormatting>
  <conditionalFormatting sqref="AF57">
    <cfRule type="cellIs" dxfId="2769" priority="2288" stopIfTrue="1" operator="equal">
      <formula>26</formula>
    </cfRule>
  </conditionalFormatting>
  <conditionalFormatting sqref="AF57">
    <cfRule type="cellIs" dxfId="2768" priority="2287" stopIfTrue="1" operator="equal">
      <formula>99</formula>
    </cfRule>
  </conditionalFormatting>
  <conditionalFormatting sqref="AE57">
    <cfRule type="cellIs" dxfId="2767" priority="2285" stopIfTrue="1" operator="equal">
      <formula>2</formula>
    </cfRule>
    <cfRule type="cellIs" dxfId="2766" priority="2286" stopIfTrue="1" operator="equal">
      <formula>1</formula>
    </cfRule>
  </conditionalFormatting>
  <conditionalFormatting sqref="AH57">
    <cfRule type="cellIs" dxfId="2765" priority="2284" stopIfTrue="1" operator="equal">
      <formula>26</formula>
    </cfRule>
  </conditionalFormatting>
  <conditionalFormatting sqref="AH57">
    <cfRule type="cellIs" dxfId="2764" priority="2283" stopIfTrue="1" operator="equal">
      <formula>99</formula>
    </cfRule>
  </conditionalFormatting>
  <conditionalFormatting sqref="AG57">
    <cfRule type="cellIs" dxfId="2763" priority="2281" stopIfTrue="1" operator="equal">
      <formula>2</formula>
    </cfRule>
    <cfRule type="cellIs" dxfId="2762" priority="2282" stopIfTrue="1" operator="equal">
      <formula>1</formula>
    </cfRule>
  </conditionalFormatting>
  <conditionalFormatting sqref="AG58:AH60">
    <cfRule type="cellIs" dxfId="2761" priority="2280" stopIfTrue="1" operator="equal">
      <formula>99</formula>
    </cfRule>
  </conditionalFormatting>
  <conditionalFormatting sqref="M58:N58 M60:N60 M59">
    <cfRule type="cellIs" dxfId="2760" priority="2279" stopIfTrue="1" operator="equal">
      <formula>99</formula>
    </cfRule>
  </conditionalFormatting>
  <conditionalFormatting sqref="N58 N60">
    <cfRule type="cellIs" dxfId="2759" priority="2278" stopIfTrue="1" operator="equal">
      <formula>26</formula>
    </cfRule>
  </conditionalFormatting>
  <conditionalFormatting sqref="N58 N60">
    <cfRule type="cellIs" dxfId="2758" priority="2277" stopIfTrue="1" operator="equal">
      <formula>99</formula>
    </cfRule>
  </conditionalFormatting>
  <conditionalFormatting sqref="M58:M60">
    <cfRule type="cellIs" dxfId="2757" priority="2275" stopIfTrue="1" operator="equal">
      <formula>2</formula>
    </cfRule>
    <cfRule type="cellIs" dxfId="2756" priority="2276" stopIfTrue="1" operator="equal">
      <formula>1</formula>
    </cfRule>
  </conditionalFormatting>
  <conditionalFormatting sqref="O58:P60">
    <cfRule type="cellIs" dxfId="2755" priority="2274" stopIfTrue="1" operator="equal">
      <formula>99</formula>
    </cfRule>
  </conditionalFormatting>
  <conditionalFormatting sqref="P58:P60">
    <cfRule type="cellIs" dxfId="2754" priority="2273" stopIfTrue="1" operator="equal">
      <formula>26</formula>
    </cfRule>
  </conditionalFormatting>
  <conditionalFormatting sqref="P58:P60">
    <cfRule type="cellIs" dxfId="2753" priority="2272" stopIfTrue="1" operator="equal">
      <formula>99</formula>
    </cfRule>
  </conditionalFormatting>
  <conditionalFormatting sqref="O58:O60">
    <cfRule type="cellIs" dxfId="2752" priority="2270" stopIfTrue="1" operator="equal">
      <formula>2</formula>
    </cfRule>
    <cfRule type="cellIs" dxfId="2751" priority="2271" stopIfTrue="1" operator="equal">
      <formula>1</formula>
    </cfRule>
  </conditionalFormatting>
  <conditionalFormatting sqref="Q58:R60">
    <cfRule type="cellIs" dxfId="2750" priority="2269" stopIfTrue="1" operator="equal">
      <formula>99</formula>
    </cfRule>
  </conditionalFormatting>
  <conditionalFormatting sqref="R58:R60">
    <cfRule type="cellIs" dxfId="2749" priority="2268" stopIfTrue="1" operator="equal">
      <formula>26</formula>
    </cfRule>
  </conditionalFormatting>
  <conditionalFormatting sqref="R58:R60">
    <cfRule type="cellIs" dxfId="2748" priority="2267" stopIfTrue="1" operator="equal">
      <formula>99</formula>
    </cfRule>
  </conditionalFormatting>
  <conditionalFormatting sqref="Q58:Q60">
    <cfRule type="cellIs" dxfId="2747" priority="2265" stopIfTrue="1" operator="equal">
      <formula>2</formula>
    </cfRule>
    <cfRule type="cellIs" dxfId="2746" priority="2266" stopIfTrue="1" operator="equal">
      <formula>1</formula>
    </cfRule>
  </conditionalFormatting>
  <conditionalFormatting sqref="S58:T60">
    <cfRule type="cellIs" dxfId="2745" priority="2264" stopIfTrue="1" operator="equal">
      <formula>99</formula>
    </cfRule>
  </conditionalFormatting>
  <conditionalFormatting sqref="T58:T60">
    <cfRule type="cellIs" dxfId="2744" priority="2263" stopIfTrue="1" operator="equal">
      <formula>26</formula>
    </cfRule>
  </conditionalFormatting>
  <conditionalFormatting sqref="T58:T60">
    <cfRule type="cellIs" dxfId="2743" priority="2262" stopIfTrue="1" operator="equal">
      <formula>99</formula>
    </cfRule>
  </conditionalFormatting>
  <conditionalFormatting sqref="S58:S60">
    <cfRule type="cellIs" dxfId="2742" priority="2260" stopIfTrue="1" operator="equal">
      <formula>2</formula>
    </cfRule>
    <cfRule type="cellIs" dxfId="2741" priority="2261" stopIfTrue="1" operator="equal">
      <formula>1</formula>
    </cfRule>
  </conditionalFormatting>
  <conditionalFormatting sqref="U58:V60">
    <cfRule type="cellIs" dxfId="2740" priority="2259" stopIfTrue="1" operator="equal">
      <formula>99</formula>
    </cfRule>
  </conditionalFormatting>
  <conditionalFormatting sqref="V58:V60">
    <cfRule type="cellIs" dxfId="2739" priority="2258" stopIfTrue="1" operator="equal">
      <formula>26</formula>
    </cfRule>
  </conditionalFormatting>
  <conditionalFormatting sqref="V58:V60">
    <cfRule type="cellIs" dxfId="2738" priority="2257" stopIfTrue="1" operator="equal">
      <formula>99</formula>
    </cfRule>
  </conditionalFormatting>
  <conditionalFormatting sqref="U58:U60">
    <cfRule type="cellIs" dxfId="2737" priority="2255" stopIfTrue="1" operator="equal">
      <formula>2</formula>
    </cfRule>
    <cfRule type="cellIs" dxfId="2736" priority="2256" stopIfTrue="1" operator="equal">
      <formula>1</formula>
    </cfRule>
  </conditionalFormatting>
  <conditionalFormatting sqref="W58:X60">
    <cfRule type="cellIs" dxfId="2735" priority="2254" stopIfTrue="1" operator="equal">
      <formula>99</formula>
    </cfRule>
  </conditionalFormatting>
  <conditionalFormatting sqref="X58:X60">
    <cfRule type="cellIs" dxfId="2734" priority="2253" stopIfTrue="1" operator="equal">
      <formula>26</formula>
    </cfRule>
  </conditionalFormatting>
  <conditionalFormatting sqref="X58:X60">
    <cfRule type="cellIs" dxfId="2733" priority="2252" stopIfTrue="1" operator="equal">
      <formula>99</formula>
    </cfRule>
  </conditionalFormatting>
  <conditionalFormatting sqref="W58:W60">
    <cfRule type="cellIs" dxfId="2732" priority="2250" stopIfTrue="1" operator="equal">
      <formula>2</formula>
    </cfRule>
    <cfRule type="cellIs" dxfId="2731" priority="2251" stopIfTrue="1" operator="equal">
      <formula>1</formula>
    </cfRule>
  </conditionalFormatting>
  <conditionalFormatting sqref="Y58:Z60">
    <cfRule type="cellIs" dxfId="2730" priority="2249" stopIfTrue="1" operator="equal">
      <formula>99</formula>
    </cfRule>
  </conditionalFormatting>
  <conditionalFormatting sqref="Z58:Z60">
    <cfRule type="cellIs" dxfId="2729" priority="2248" stopIfTrue="1" operator="equal">
      <formula>26</formula>
    </cfRule>
  </conditionalFormatting>
  <conditionalFormatting sqref="Z58:Z60">
    <cfRule type="cellIs" dxfId="2728" priority="2247" stopIfTrue="1" operator="equal">
      <formula>99</formula>
    </cfRule>
  </conditionalFormatting>
  <conditionalFormatting sqref="Y58:Y60">
    <cfRule type="cellIs" dxfId="2727" priority="2245" stopIfTrue="1" operator="equal">
      <formula>2</formula>
    </cfRule>
    <cfRule type="cellIs" dxfId="2726" priority="2246" stopIfTrue="1" operator="equal">
      <formula>1</formula>
    </cfRule>
  </conditionalFormatting>
  <conditionalFormatting sqref="AA58:AB60">
    <cfRule type="cellIs" dxfId="2725" priority="2244" stopIfTrue="1" operator="equal">
      <formula>99</formula>
    </cfRule>
  </conditionalFormatting>
  <conditionalFormatting sqref="AB58:AB60">
    <cfRule type="cellIs" dxfId="2724" priority="2243" stopIfTrue="1" operator="equal">
      <formula>26</formula>
    </cfRule>
  </conditionalFormatting>
  <conditionalFormatting sqref="AB58:AB60">
    <cfRule type="cellIs" dxfId="2723" priority="2242" stopIfTrue="1" operator="equal">
      <formula>99</formula>
    </cfRule>
  </conditionalFormatting>
  <conditionalFormatting sqref="AA58:AA60">
    <cfRule type="cellIs" dxfId="2722" priority="2240" stopIfTrue="1" operator="equal">
      <formula>2</formula>
    </cfRule>
    <cfRule type="cellIs" dxfId="2721" priority="2241" stopIfTrue="1" operator="equal">
      <formula>1</formula>
    </cfRule>
  </conditionalFormatting>
  <conditionalFormatting sqref="AC58:AC60">
    <cfRule type="cellIs" dxfId="2720" priority="2239" stopIfTrue="1" operator="equal">
      <formula>99</formula>
    </cfRule>
  </conditionalFormatting>
  <conditionalFormatting sqref="AC58:AC60">
    <cfRule type="cellIs" dxfId="2719" priority="2237" stopIfTrue="1" operator="equal">
      <formula>2</formula>
    </cfRule>
    <cfRule type="cellIs" dxfId="2718" priority="2238" stopIfTrue="1" operator="equal">
      <formula>1</formula>
    </cfRule>
  </conditionalFormatting>
  <conditionalFormatting sqref="AE58:AF60">
    <cfRule type="cellIs" dxfId="2717" priority="2236" stopIfTrue="1" operator="equal">
      <formula>99</formula>
    </cfRule>
  </conditionalFormatting>
  <conditionalFormatting sqref="AF58:AF60">
    <cfRule type="cellIs" dxfId="2716" priority="2235" stopIfTrue="1" operator="equal">
      <formula>26</formula>
    </cfRule>
  </conditionalFormatting>
  <conditionalFormatting sqref="AF58:AF60">
    <cfRule type="cellIs" dxfId="2715" priority="2234" stopIfTrue="1" operator="equal">
      <formula>99</formula>
    </cfRule>
  </conditionalFormatting>
  <conditionalFormatting sqref="AE58:AE60">
    <cfRule type="cellIs" dxfId="2714" priority="2232" stopIfTrue="1" operator="equal">
      <formula>2</formula>
    </cfRule>
    <cfRule type="cellIs" dxfId="2713" priority="2233" stopIfTrue="1" operator="equal">
      <formula>1</formula>
    </cfRule>
  </conditionalFormatting>
  <conditionalFormatting sqref="AH58:AH60">
    <cfRule type="cellIs" dxfId="2712" priority="2231" stopIfTrue="1" operator="equal">
      <formula>26</formula>
    </cfRule>
  </conditionalFormatting>
  <conditionalFormatting sqref="AH58:AH60">
    <cfRule type="cellIs" dxfId="2711" priority="2230" stopIfTrue="1" operator="equal">
      <formula>99</formula>
    </cfRule>
  </conditionalFormatting>
  <conditionalFormatting sqref="AG58:AG60">
    <cfRule type="cellIs" dxfId="2710" priority="2228" stopIfTrue="1" operator="equal">
      <formula>2</formula>
    </cfRule>
    <cfRule type="cellIs" dxfId="2709" priority="2229" stopIfTrue="1" operator="equal">
      <formula>1</formula>
    </cfRule>
  </conditionalFormatting>
  <conditionalFormatting sqref="AG61:AH61">
    <cfRule type="cellIs" dxfId="2708" priority="2227" stopIfTrue="1" operator="equal">
      <formula>99</formula>
    </cfRule>
  </conditionalFormatting>
  <conditionalFormatting sqref="M61:N61">
    <cfRule type="cellIs" dxfId="2707" priority="2226" stopIfTrue="1" operator="equal">
      <formula>99</formula>
    </cfRule>
  </conditionalFormatting>
  <conditionalFormatting sqref="N61">
    <cfRule type="cellIs" dxfId="2706" priority="2225" stopIfTrue="1" operator="equal">
      <formula>26</formula>
    </cfRule>
  </conditionalFormatting>
  <conditionalFormatting sqref="N61">
    <cfRule type="cellIs" dxfId="2705" priority="2224" stopIfTrue="1" operator="equal">
      <formula>99</formula>
    </cfRule>
  </conditionalFormatting>
  <conditionalFormatting sqref="M61">
    <cfRule type="cellIs" dxfId="2704" priority="2222" stopIfTrue="1" operator="equal">
      <formula>2</formula>
    </cfRule>
    <cfRule type="cellIs" dxfId="2703" priority="2223" stopIfTrue="1" operator="equal">
      <formula>1</formula>
    </cfRule>
  </conditionalFormatting>
  <conditionalFormatting sqref="O61:P61">
    <cfRule type="cellIs" dxfId="2702" priority="2221" stopIfTrue="1" operator="equal">
      <formula>99</formula>
    </cfRule>
  </conditionalFormatting>
  <conditionalFormatting sqref="P61">
    <cfRule type="cellIs" dxfId="2701" priority="2220" stopIfTrue="1" operator="equal">
      <formula>26</formula>
    </cfRule>
  </conditionalFormatting>
  <conditionalFormatting sqref="P61">
    <cfRule type="cellIs" dxfId="2700" priority="2219" stopIfTrue="1" operator="equal">
      <formula>99</formula>
    </cfRule>
  </conditionalFormatting>
  <conditionalFormatting sqref="O61">
    <cfRule type="cellIs" dxfId="2699" priority="2217" stopIfTrue="1" operator="equal">
      <formula>2</formula>
    </cfRule>
    <cfRule type="cellIs" dxfId="2698" priority="2218" stopIfTrue="1" operator="equal">
      <formula>1</formula>
    </cfRule>
  </conditionalFormatting>
  <conditionalFormatting sqref="Q61:R61">
    <cfRule type="cellIs" dxfId="2697" priority="2216" stopIfTrue="1" operator="equal">
      <formula>99</formula>
    </cfRule>
  </conditionalFormatting>
  <conditionalFormatting sqref="R61">
    <cfRule type="cellIs" dxfId="2696" priority="2215" stopIfTrue="1" operator="equal">
      <formula>26</formula>
    </cfRule>
  </conditionalFormatting>
  <conditionalFormatting sqref="R61">
    <cfRule type="cellIs" dxfId="2695" priority="2214" stopIfTrue="1" operator="equal">
      <formula>99</formula>
    </cfRule>
  </conditionalFormatting>
  <conditionalFormatting sqref="Q61">
    <cfRule type="cellIs" dxfId="2694" priority="2212" stopIfTrue="1" operator="equal">
      <formula>2</formula>
    </cfRule>
    <cfRule type="cellIs" dxfId="2693" priority="2213" stopIfTrue="1" operator="equal">
      <formula>1</formula>
    </cfRule>
  </conditionalFormatting>
  <conditionalFormatting sqref="S61:T61">
    <cfRule type="cellIs" dxfId="2692" priority="2211" stopIfTrue="1" operator="equal">
      <formula>99</formula>
    </cfRule>
  </conditionalFormatting>
  <conditionalFormatting sqref="T61">
    <cfRule type="cellIs" dxfId="2691" priority="2210" stopIfTrue="1" operator="equal">
      <formula>26</formula>
    </cfRule>
  </conditionalFormatting>
  <conditionalFormatting sqref="T61">
    <cfRule type="cellIs" dxfId="2690" priority="2209" stopIfTrue="1" operator="equal">
      <formula>99</formula>
    </cfRule>
  </conditionalFormatting>
  <conditionalFormatting sqref="S61">
    <cfRule type="cellIs" dxfId="2689" priority="2207" stopIfTrue="1" operator="equal">
      <formula>2</formula>
    </cfRule>
    <cfRule type="cellIs" dxfId="2688" priority="2208" stopIfTrue="1" operator="equal">
      <formula>1</formula>
    </cfRule>
  </conditionalFormatting>
  <conditionalFormatting sqref="U61:V61">
    <cfRule type="cellIs" dxfId="2687" priority="2206" stopIfTrue="1" operator="equal">
      <formula>99</formula>
    </cfRule>
  </conditionalFormatting>
  <conditionalFormatting sqref="V61">
    <cfRule type="cellIs" dxfId="2686" priority="2205" stopIfTrue="1" operator="equal">
      <formula>26</formula>
    </cfRule>
  </conditionalFormatting>
  <conditionalFormatting sqref="V61">
    <cfRule type="cellIs" dxfId="2685" priority="2204" stopIfTrue="1" operator="equal">
      <formula>99</formula>
    </cfRule>
  </conditionalFormatting>
  <conditionalFormatting sqref="U61">
    <cfRule type="cellIs" dxfId="2684" priority="2202" stopIfTrue="1" operator="equal">
      <formula>2</formula>
    </cfRule>
    <cfRule type="cellIs" dxfId="2683" priority="2203" stopIfTrue="1" operator="equal">
      <formula>1</formula>
    </cfRule>
  </conditionalFormatting>
  <conditionalFormatting sqref="W61:X61">
    <cfRule type="cellIs" dxfId="2682" priority="2201" stopIfTrue="1" operator="equal">
      <formula>99</formula>
    </cfRule>
  </conditionalFormatting>
  <conditionalFormatting sqref="X61">
    <cfRule type="cellIs" dxfId="2681" priority="2200" stopIfTrue="1" operator="equal">
      <formula>26</formula>
    </cfRule>
  </conditionalFormatting>
  <conditionalFormatting sqref="X61">
    <cfRule type="cellIs" dxfId="2680" priority="2199" stopIfTrue="1" operator="equal">
      <formula>99</formula>
    </cfRule>
  </conditionalFormatting>
  <conditionalFormatting sqref="W61">
    <cfRule type="cellIs" dxfId="2679" priority="2197" stopIfTrue="1" operator="equal">
      <formula>2</formula>
    </cfRule>
    <cfRule type="cellIs" dxfId="2678" priority="2198" stopIfTrue="1" operator="equal">
      <formula>1</formula>
    </cfRule>
  </conditionalFormatting>
  <conditionalFormatting sqref="Y61:Z61">
    <cfRule type="cellIs" dxfId="2677" priority="2196" stopIfTrue="1" operator="equal">
      <formula>99</formula>
    </cfRule>
  </conditionalFormatting>
  <conditionalFormatting sqref="Z61">
    <cfRule type="cellIs" dxfId="2676" priority="2195" stopIfTrue="1" operator="equal">
      <formula>26</formula>
    </cfRule>
  </conditionalFormatting>
  <conditionalFormatting sqref="Z61">
    <cfRule type="cellIs" dxfId="2675" priority="2194" stopIfTrue="1" operator="equal">
      <formula>99</formula>
    </cfRule>
  </conditionalFormatting>
  <conditionalFormatting sqref="Y61">
    <cfRule type="cellIs" dxfId="2674" priority="2192" stopIfTrue="1" operator="equal">
      <formula>2</formula>
    </cfRule>
    <cfRule type="cellIs" dxfId="2673" priority="2193" stopIfTrue="1" operator="equal">
      <formula>1</formula>
    </cfRule>
  </conditionalFormatting>
  <conditionalFormatting sqref="AA61:AB61">
    <cfRule type="cellIs" dxfId="2672" priority="2191" stopIfTrue="1" operator="equal">
      <formula>99</formula>
    </cfRule>
  </conditionalFormatting>
  <conditionalFormatting sqref="AB61">
    <cfRule type="cellIs" dxfId="2671" priority="2190" stopIfTrue="1" operator="equal">
      <formula>26</formula>
    </cfRule>
  </conditionalFormatting>
  <conditionalFormatting sqref="AB61">
    <cfRule type="cellIs" dxfId="2670" priority="2189" stopIfTrue="1" operator="equal">
      <formula>99</formula>
    </cfRule>
  </conditionalFormatting>
  <conditionalFormatting sqref="AA61">
    <cfRule type="cellIs" dxfId="2669" priority="2187" stopIfTrue="1" operator="equal">
      <formula>2</formula>
    </cfRule>
    <cfRule type="cellIs" dxfId="2668" priority="2188" stopIfTrue="1" operator="equal">
      <formula>1</formula>
    </cfRule>
  </conditionalFormatting>
  <conditionalFormatting sqref="AC61:AD61">
    <cfRule type="cellIs" dxfId="2667" priority="2186" stopIfTrue="1" operator="equal">
      <formula>99</formula>
    </cfRule>
  </conditionalFormatting>
  <conditionalFormatting sqref="AD61">
    <cfRule type="cellIs" dxfId="2666" priority="2185" stopIfTrue="1" operator="equal">
      <formula>26</formula>
    </cfRule>
  </conditionalFormatting>
  <conditionalFormatting sqref="AD61">
    <cfRule type="cellIs" dxfId="2665" priority="2184" stopIfTrue="1" operator="equal">
      <formula>99</formula>
    </cfRule>
  </conditionalFormatting>
  <conditionalFormatting sqref="AC61">
    <cfRule type="cellIs" dxfId="2664" priority="2182" stopIfTrue="1" operator="equal">
      <formula>2</formula>
    </cfRule>
    <cfRule type="cellIs" dxfId="2663" priority="2183" stopIfTrue="1" operator="equal">
      <formula>1</formula>
    </cfRule>
  </conditionalFormatting>
  <conditionalFormatting sqref="AE61:AF61">
    <cfRule type="cellIs" dxfId="2662" priority="2181" stopIfTrue="1" operator="equal">
      <formula>99</formula>
    </cfRule>
  </conditionalFormatting>
  <conditionalFormatting sqref="AF61">
    <cfRule type="cellIs" dxfId="2661" priority="2180" stopIfTrue="1" operator="equal">
      <formula>26</formula>
    </cfRule>
  </conditionalFormatting>
  <conditionalFormatting sqref="AF61">
    <cfRule type="cellIs" dxfId="2660" priority="2179" stopIfTrue="1" operator="equal">
      <formula>99</formula>
    </cfRule>
  </conditionalFormatting>
  <conditionalFormatting sqref="AE61">
    <cfRule type="cellIs" dxfId="2659" priority="2177" stopIfTrue="1" operator="equal">
      <formula>2</formula>
    </cfRule>
    <cfRule type="cellIs" dxfId="2658" priority="2178" stopIfTrue="1" operator="equal">
      <formula>1</formula>
    </cfRule>
  </conditionalFormatting>
  <conditionalFormatting sqref="AH61">
    <cfRule type="cellIs" dxfId="2657" priority="2176" stopIfTrue="1" operator="equal">
      <formula>26</formula>
    </cfRule>
  </conditionalFormatting>
  <conditionalFormatting sqref="AH61">
    <cfRule type="cellIs" dxfId="2656" priority="2175" stopIfTrue="1" operator="equal">
      <formula>99</formula>
    </cfRule>
  </conditionalFormatting>
  <conditionalFormatting sqref="AG61">
    <cfRule type="cellIs" dxfId="2655" priority="2173" stopIfTrue="1" operator="equal">
      <formula>2</formula>
    </cfRule>
    <cfRule type="cellIs" dxfId="2654" priority="2174" stopIfTrue="1" operator="equal">
      <formula>1</formula>
    </cfRule>
  </conditionalFormatting>
  <conditionalFormatting sqref="AG62:AH62">
    <cfRule type="cellIs" dxfId="2653" priority="2172" stopIfTrue="1" operator="equal">
      <formula>99</formula>
    </cfRule>
  </conditionalFormatting>
  <conditionalFormatting sqref="M62:N62">
    <cfRule type="cellIs" dxfId="2652" priority="2171" stopIfTrue="1" operator="equal">
      <formula>99</formula>
    </cfRule>
  </conditionalFormatting>
  <conditionalFormatting sqref="N62">
    <cfRule type="cellIs" dxfId="2651" priority="2170" stopIfTrue="1" operator="equal">
      <formula>26</formula>
    </cfRule>
  </conditionalFormatting>
  <conditionalFormatting sqref="N62">
    <cfRule type="cellIs" dxfId="2650" priority="2169" stopIfTrue="1" operator="equal">
      <formula>99</formula>
    </cfRule>
  </conditionalFormatting>
  <conditionalFormatting sqref="M62">
    <cfRule type="cellIs" dxfId="2649" priority="2167" stopIfTrue="1" operator="equal">
      <formula>2</formula>
    </cfRule>
    <cfRule type="cellIs" dxfId="2648" priority="2168" stopIfTrue="1" operator="equal">
      <formula>1</formula>
    </cfRule>
  </conditionalFormatting>
  <conditionalFormatting sqref="O62:P62">
    <cfRule type="cellIs" dxfId="2647" priority="2166" stopIfTrue="1" operator="equal">
      <formula>99</formula>
    </cfRule>
  </conditionalFormatting>
  <conditionalFormatting sqref="P62">
    <cfRule type="cellIs" dxfId="2646" priority="2165" stopIfTrue="1" operator="equal">
      <formula>26</formula>
    </cfRule>
  </conditionalFormatting>
  <conditionalFormatting sqref="P62">
    <cfRule type="cellIs" dxfId="2645" priority="2164" stopIfTrue="1" operator="equal">
      <formula>99</formula>
    </cfRule>
  </conditionalFormatting>
  <conditionalFormatting sqref="O62">
    <cfRule type="cellIs" dxfId="2644" priority="2162" stopIfTrue="1" operator="equal">
      <formula>2</formula>
    </cfRule>
    <cfRule type="cellIs" dxfId="2643" priority="2163" stopIfTrue="1" operator="equal">
      <formula>1</formula>
    </cfRule>
  </conditionalFormatting>
  <conditionalFormatting sqref="Q62:R62">
    <cfRule type="cellIs" dxfId="2642" priority="2161" stopIfTrue="1" operator="equal">
      <formula>99</formula>
    </cfRule>
  </conditionalFormatting>
  <conditionalFormatting sqref="R62">
    <cfRule type="cellIs" dxfId="2641" priority="2160" stopIfTrue="1" operator="equal">
      <formula>26</formula>
    </cfRule>
  </conditionalFormatting>
  <conditionalFormatting sqref="R62">
    <cfRule type="cellIs" dxfId="2640" priority="2159" stopIfTrue="1" operator="equal">
      <formula>99</formula>
    </cfRule>
  </conditionalFormatting>
  <conditionalFormatting sqref="Q62">
    <cfRule type="cellIs" dxfId="2639" priority="2157" stopIfTrue="1" operator="equal">
      <formula>2</formula>
    </cfRule>
    <cfRule type="cellIs" dxfId="2638" priority="2158" stopIfTrue="1" operator="equal">
      <formula>1</formula>
    </cfRule>
  </conditionalFormatting>
  <conditionalFormatting sqref="S62:T62">
    <cfRule type="cellIs" dxfId="2637" priority="2156" stopIfTrue="1" operator="equal">
      <formula>99</formula>
    </cfRule>
  </conditionalFormatting>
  <conditionalFormatting sqref="T62">
    <cfRule type="cellIs" dxfId="2636" priority="2155" stopIfTrue="1" operator="equal">
      <formula>26</formula>
    </cfRule>
  </conditionalFormatting>
  <conditionalFormatting sqref="T62">
    <cfRule type="cellIs" dxfId="2635" priority="2154" stopIfTrue="1" operator="equal">
      <formula>99</formula>
    </cfRule>
  </conditionalFormatting>
  <conditionalFormatting sqref="S62">
    <cfRule type="cellIs" dxfId="2634" priority="2152" stopIfTrue="1" operator="equal">
      <formula>2</formula>
    </cfRule>
    <cfRule type="cellIs" dxfId="2633" priority="2153" stopIfTrue="1" operator="equal">
      <formula>1</formula>
    </cfRule>
  </conditionalFormatting>
  <conditionalFormatting sqref="U62:V62">
    <cfRule type="cellIs" dxfId="2632" priority="2151" stopIfTrue="1" operator="equal">
      <formula>99</formula>
    </cfRule>
  </conditionalFormatting>
  <conditionalFormatting sqref="V62">
    <cfRule type="cellIs" dxfId="2631" priority="2150" stopIfTrue="1" operator="equal">
      <formula>26</formula>
    </cfRule>
  </conditionalFormatting>
  <conditionalFormatting sqref="V62">
    <cfRule type="cellIs" dxfId="2630" priority="2149" stopIfTrue="1" operator="equal">
      <formula>99</formula>
    </cfRule>
  </conditionalFormatting>
  <conditionalFormatting sqref="U62">
    <cfRule type="cellIs" dxfId="2629" priority="2147" stopIfTrue="1" operator="equal">
      <formula>2</formula>
    </cfRule>
    <cfRule type="cellIs" dxfId="2628" priority="2148" stopIfTrue="1" operator="equal">
      <formula>1</formula>
    </cfRule>
  </conditionalFormatting>
  <conditionalFormatting sqref="W62:X62">
    <cfRule type="cellIs" dxfId="2627" priority="2146" stopIfTrue="1" operator="equal">
      <formula>99</formula>
    </cfRule>
  </conditionalFormatting>
  <conditionalFormatting sqref="X62">
    <cfRule type="cellIs" dxfId="2626" priority="2145" stopIfTrue="1" operator="equal">
      <formula>26</formula>
    </cfRule>
  </conditionalFormatting>
  <conditionalFormatting sqref="X62">
    <cfRule type="cellIs" dxfId="2625" priority="2144" stopIfTrue="1" operator="equal">
      <formula>99</formula>
    </cfRule>
  </conditionalFormatting>
  <conditionalFormatting sqref="W62">
    <cfRule type="cellIs" dxfId="2624" priority="2142" stopIfTrue="1" operator="equal">
      <formula>2</formula>
    </cfRule>
    <cfRule type="cellIs" dxfId="2623" priority="2143" stopIfTrue="1" operator="equal">
      <formula>1</formula>
    </cfRule>
  </conditionalFormatting>
  <conditionalFormatting sqref="Y62:Z62">
    <cfRule type="cellIs" dxfId="2622" priority="2141" stopIfTrue="1" operator="equal">
      <formula>99</formula>
    </cfRule>
  </conditionalFormatting>
  <conditionalFormatting sqref="Z62">
    <cfRule type="cellIs" dxfId="2621" priority="2140" stopIfTrue="1" operator="equal">
      <formula>26</formula>
    </cfRule>
  </conditionalFormatting>
  <conditionalFormatting sqref="Z62">
    <cfRule type="cellIs" dxfId="2620" priority="2139" stopIfTrue="1" operator="equal">
      <formula>99</formula>
    </cfRule>
  </conditionalFormatting>
  <conditionalFormatting sqref="Y62">
    <cfRule type="cellIs" dxfId="2619" priority="2137" stopIfTrue="1" operator="equal">
      <formula>2</formula>
    </cfRule>
    <cfRule type="cellIs" dxfId="2618" priority="2138" stopIfTrue="1" operator="equal">
      <formula>1</formula>
    </cfRule>
  </conditionalFormatting>
  <conditionalFormatting sqref="AA62:AB62">
    <cfRule type="cellIs" dxfId="2617" priority="2136" stopIfTrue="1" operator="equal">
      <formula>99</formula>
    </cfRule>
  </conditionalFormatting>
  <conditionalFormatting sqref="AB62">
    <cfRule type="cellIs" dxfId="2616" priority="2135" stopIfTrue="1" operator="equal">
      <formula>26</formula>
    </cfRule>
  </conditionalFormatting>
  <conditionalFormatting sqref="AB62">
    <cfRule type="cellIs" dxfId="2615" priority="2134" stopIfTrue="1" operator="equal">
      <formula>99</formula>
    </cfRule>
  </conditionalFormatting>
  <conditionalFormatting sqref="AA62">
    <cfRule type="cellIs" dxfId="2614" priority="2132" stopIfTrue="1" operator="equal">
      <formula>2</formula>
    </cfRule>
    <cfRule type="cellIs" dxfId="2613" priority="2133" stopIfTrue="1" operator="equal">
      <formula>1</formula>
    </cfRule>
  </conditionalFormatting>
  <conditionalFormatting sqref="AC62:AD62">
    <cfRule type="cellIs" dxfId="2612" priority="2131" stopIfTrue="1" operator="equal">
      <formula>99</formula>
    </cfRule>
  </conditionalFormatting>
  <conditionalFormatting sqref="AD62">
    <cfRule type="cellIs" dxfId="2611" priority="2130" stopIfTrue="1" operator="equal">
      <formula>26</formula>
    </cfRule>
  </conditionalFormatting>
  <conditionalFormatting sqref="AD62">
    <cfRule type="cellIs" dxfId="2610" priority="2129" stopIfTrue="1" operator="equal">
      <formula>99</formula>
    </cfRule>
  </conditionalFormatting>
  <conditionalFormatting sqref="AC62">
    <cfRule type="cellIs" dxfId="2609" priority="2127" stopIfTrue="1" operator="equal">
      <formula>2</formula>
    </cfRule>
    <cfRule type="cellIs" dxfId="2608" priority="2128" stopIfTrue="1" operator="equal">
      <formula>1</formula>
    </cfRule>
  </conditionalFormatting>
  <conditionalFormatting sqref="AE62:AF62">
    <cfRule type="cellIs" dxfId="2607" priority="2126" stopIfTrue="1" operator="equal">
      <formula>99</formula>
    </cfRule>
  </conditionalFormatting>
  <conditionalFormatting sqref="AF62">
    <cfRule type="cellIs" dxfId="2606" priority="2125" stopIfTrue="1" operator="equal">
      <formula>26</formula>
    </cfRule>
  </conditionalFormatting>
  <conditionalFormatting sqref="AF62">
    <cfRule type="cellIs" dxfId="2605" priority="2124" stopIfTrue="1" operator="equal">
      <formula>99</formula>
    </cfRule>
  </conditionalFormatting>
  <conditionalFormatting sqref="AE62">
    <cfRule type="cellIs" dxfId="2604" priority="2122" stopIfTrue="1" operator="equal">
      <formula>2</formula>
    </cfRule>
    <cfRule type="cellIs" dxfId="2603" priority="2123" stopIfTrue="1" operator="equal">
      <formula>1</formula>
    </cfRule>
  </conditionalFormatting>
  <conditionalFormatting sqref="AH62">
    <cfRule type="cellIs" dxfId="2602" priority="2121" stopIfTrue="1" operator="equal">
      <formula>26</formula>
    </cfRule>
  </conditionalFormatting>
  <conditionalFormatting sqref="AH62">
    <cfRule type="cellIs" dxfId="2601" priority="2120" stopIfTrue="1" operator="equal">
      <formula>99</formula>
    </cfRule>
  </conditionalFormatting>
  <conditionalFormatting sqref="AG62">
    <cfRule type="cellIs" dxfId="2600" priority="2118" stopIfTrue="1" operator="equal">
      <formula>2</formula>
    </cfRule>
    <cfRule type="cellIs" dxfId="2599" priority="2119" stopIfTrue="1" operator="equal">
      <formula>1</formula>
    </cfRule>
  </conditionalFormatting>
  <conditionalFormatting sqref="AH7 AH9:AH13 AH21:AH23 AG5:AG23 AH15:AH17 M61:AH65 AH19 M67:AH67 M66 O66:AH66 M69:AH76 M68:U68 W68:AH68">
    <cfRule type="cellIs" dxfId="2598" priority="2080" stopIfTrue="1" operator="equal">
      <formula>99</formula>
    </cfRule>
  </conditionalFormatting>
  <conditionalFormatting sqref="N7 N9:N12 N21:N23 M5:M23 N14:N19">
    <cfRule type="cellIs" dxfId="2597" priority="2079" stopIfTrue="1" operator="equal">
      <formula>99</formula>
    </cfRule>
  </conditionalFormatting>
  <conditionalFormatting sqref="N5 N7:N12 N14:N23 N61:N65 P61:P76 R61:R76 T61:T76 V61:V67 X61:X76 Z61:Z76 AB61:AB76 AD61:AD76 AF61:AF76 AH61:AH76 N67:N76 V69:V76">
    <cfRule type="cellIs" dxfId="2596" priority="2078" stopIfTrue="1" operator="equal">
      <formula>26</formula>
    </cfRule>
  </conditionalFormatting>
  <conditionalFormatting sqref="N5 N9:N12 N21:N23 N7 N14:N19 N61:N65 P61:P76 R61:R76 T61:T76 V61:V67 X61:X76 Z61:Z76 AB61:AB76 AD61:AD76 AF61:AF76 AH61:AH76 N67:N76 V69:V76">
    <cfRule type="cellIs" dxfId="2595" priority="2077" stopIfTrue="1" operator="equal">
      <formula>99</formula>
    </cfRule>
  </conditionalFormatting>
  <conditionalFormatting sqref="N5">
    <cfRule type="cellIs" dxfId="2594" priority="2076" stopIfTrue="1" operator="equal">
      <formula>99</formula>
    </cfRule>
  </conditionalFormatting>
  <conditionalFormatting sqref="M5:M23 M61:M76 O61:O76 Q61:Q76 S61:S76 U61:U76 W61:W76 Y61:Y76 AA61:AA76 AC61:AC76 AE61:AE76 AG61:AG76">
    <cfRule type="cellIs" dxfId="2593" priority="2074" stopIfTrue="1" operator="equal">
      <formula>2</formula>
    </cfRule>
    <cfRule type="cellIs" dxfId="2592" priority="2075" stopIfTrue="1" operator="equal">
      <formula>1</formula>
    </cfRule>
  </conditionalFormatting>
  <conditionalFormatting sqref="M17:M21 M11 M5 M8 M13">
    <cfRule type="cellIs" dxfId="2591" priority="2071" stopIfTrue="1" operator="equal">
      <formula>2</formula>
    </cfRule>
    <cfRule type="cellIs" dxfId="2590" priority="2072" stopIfTrue="1" operator="equal">
      <formula>1</formula>
    </cfRule>
    <cfRule type="expression" dxfId="2589" priority="2073" stopIfTrue="1">
      <formula>#REF!+#REF!&lt;3</formula>
    </cfRule>
  </conditionalFormatting>
  <conditionalFormatting sqref="P7 P9:P14 P21:P23 O5:O23 P16:P19">
    <cfRule type="cellIs" dxfId="2588" priority="2070" stopIfTrue="1" operator="equal">
      <formula>99</formula>
    </cfRule>
  </conditionalFormatting>
  <conditionalFormatting sqref="P5 P7:P14 P16:P23">
    <cfRule type="cellIs" dxfId="2587" priority="2069" stopIfTrue="1" operator="equal">
      <formula>26</formula>
    </cfRule>
  </conditionalFormatting>
  <conditionalFormatting sqref="P5 P9:P14 P21:P23 P7 P16:P19">
    <cfRule type="cellIs" dxfId="2586" priority="2068" stopIfTrue="1" operator="equal">
      <formula>99</formula>
    </cfRule>
  </conditionalFormatting>
  <conditionalFormatting sqref="P5">
    <cfRule type="cellIs" dxfId="2585" priority="2067" stopIfTrue="1" operator="equal">
      <formula>99</formula>
    </cfRule>
  </conditionalFormatting>
  <conditionalFormatting sqref="O5:O23">
    <cfRule type="cellIs" dxfId="2584" priority="2065" stopIfTrue="1" operator="equal">
      <formula>2</formula>
    </cfRule>
    <cfRule type="cellIs" dxfId="2583" priority="2066" stopIfTrue="1" operator="equal">
      <formula>1</formula>
    </cfRule>
  </conditionalFormatting>
  <conditionalFormatting sqref="O17:O21 O11 O5 O8 O13">
    <cfRule type="cellIs" dxfId="2582" priority="2062" stopIfTrue="1" operator="equal">
      <formula>2</formula>
    </cfRule>
    <cfRule type="cellIs" dxfId="2581" priority="2063" stopIfTrue="1" operator="equal">
      <formula>1</formula>
    </cfRule>
    <cfRule type="expression" dxfId="2580" priority="2064" stopIfTrue="1">
      <formula>#REF!+#REF!&lt;3</formula>
    </cfRule>
  </conditionalFormatting>
  <conditionalFormatting sqref="R9:R19 R21 Q5:Q23 R23">
    <cfRule type="cellIs" dxfId="2579" priority="2061" stopIfTrue="1" operator="equal">
      <formula>99</formula>
    </cfRule>
  </conditionalFormatting>
  <conditionalFormatting sqref="R5 R8:R21 R23">
    <cfRule type="cellIs" dxfId="2578" priority="2060" stopIfTrue="1" operator="equal">
      <formula>26</formula>
    </cfRule>
  </conditionalFormatting>
  <conditionalFormatting sqref="R5 R9:R19 R21 R23">
    <cfRule type="cellIs" dxfId="2577" priority="2059" stopIfTrue="1" operator="equal">
      <formula>99</formula>
    </cfRule>
  </conditionalFormatting>
  <conditionalFormatting sqref="R5">
    <cfRule type="cellIs" dxfId="2576" priority="2058" stopIfTrue="1" operator="equal">
      <formula>99</formula>
    </cfRule>
  </conditionalFormatting>
  <conditionalFormatting sqref="Q5:Q23">
    <cfRule type="cellIs" dxfId="2575" priority="2056" stopIfTrue="1" operator="equal">
      <formula>2</formula>
    </cfRule>
    <cfRule type="cellIs" dxfId="2574" priority="2057" stopIfTrue="1" operator="equal">
      <formula>1</formula>
    </cfRule>
  </conditionalFormatting>
  <conditionalFormatting sqref="Q17:Q21 Q11 Q5 Q8 Q13">
    <cfRule type="cellIs" dxfId="2573" priority="2053" stopIfTrue="1" operator="equal">
      <formula>2</formula>
    </cfRule>
    <cfRule type="cellIs" dxfId="2572" priority="2054" stopIfTrue="1" operator="equal">
      <formula>1</formula>
    </cfRule>
    <cfRule type="expression" dxfId="2571" priority="2055" stopIfTrue="1">
      <formula>#REF!+#REF!&lt;3</formula>
    </cfRule>
  </conditionalFormatting>
  <conditionalFormatting sqref="T7 T9:T14 T22:T23 S5:S23 T17:T19">
    <cfRule type="cellIs" dxfId="2570" priority="2052" stopIfTrue="1" operator="equal">
      <formula>99</formula>
    </cfRule>
  </conditionalFormatting>
  <conditionalFormatting sqref="T5 T7:T14 T17:T20 T22:T23">
    <cfRule type="cellIs" dxfId="2569" priority="2051" stopIfTrue="1" operator="equal">
      <formula>26</formula>
    </cfRule>
  </conditionalFormatting>
  <conditionalFormatting sqref="T5 T9:T14 T22:T23 T7 T17:T19">
    <cfRule type="cellIs" dxfId="2568" priority="2050" stopIfTrue="1" operator="equal">
      <formula>99</formula>
    </cfRule>
  </conditionalFormatting>
  <conditionalFormatting sqref="T5">
    <cfRule type="cellIs" dxfId="2567" priority="2049" stopIfTrue="1" operator="equal">
      <formula>99</formula>
    </cfRule>
  </conditionalFormatting>
  <conditionalFormatting sqref="S5:S23">
    <cfRule type="cellIs" dxfId="2566" priority="2047" stopIfTrue="1" operator="equal">
      <formula>2</formula>
    </cfRule>
    <cfRule type="cellIs" dxfId="2565" priority="2048" stopIfTrue="1" operator="equal">
      <formula>1</formula>
    </cfRule>
  </conditionalFormatting>
  <conditionalFormatting sqref="S17:S21 S11 S5 S8 S13">
    <cfRule type="cellIs" dxfId="2564" priority="2044" stopIfTrue="1" operator="equal">
      <formula>2</formula>
    </cfRule>
    <cfRule type="cellIs" dxfId="2563" priority="2045" stopIfTrue="1" operator="equal">
      <formula>1</formula>
    </cfRule>
    <cfRule type="expression" dxfId="2562" priority="2046" stopIfTrue="1">
      <formula>#REF!+#REF!&lt;3</formula>
    </cfRule>
  </conditionalFormatting>
  <conditionalFormatting sqref="V7 V9:V19 V21:V23 U5:U23">
    <cfRule type="cellIs" dxfId="2561" priority="2043" stopIfTrue="1" operator="equal">
      <formula>99</formula>
    </cfRule>
  </conditionalFormatting>
  <conditionalFormatting sqref="V7:V23">
    <cfRule type="cellIs" dxfId="2560" priority="2042" stopIfTrue="1" operator="equal">
      <formula>26</formula>
    </cfRule>
  </conditionalFormatting>
  <conditionalFormatting sqref="V9:V19 V21:V23 V7">
    <cfRule type="cellIs" dxfId="2559" priority="2041" stopIfTrue="1" operator="equal">
      <formula>99</formula>
    </cfRule>
  </conditionalFormatting>
  <conditionalFormatting sqref="U5:U23">
    <cfRule type="cellIs" dxfId="2558" priority="2039" stopIfTrue="1" operator="equal">
      <formula>2</formula>
    </cfRule>
    <cfRule type="cellIs" dxfId="2557" priority="2040" stopIfTrue="1" operator="equal">
      <formula>1</formula>
    </cfRule>
  </conditionalFormatting>
  <conditionalFormatting sqref="U17:U21 U11 U5 U8 U13">
    <cfRule type="cellIs" dxfId="2556" priority="2036" stopIfTrue="1" operator="equal">
      <formula>2</formula>
    </cfRule>
    <cfRule type="cellIs" dxfId="2555" priority="2037" stopIfTrue="1" operator="equal">
      <formula>1</formula>
    </cfRule>
    <cfRule type="expression" dxfId="2554" priority="2038" stopIfTrue="1">
      <formula>#REF!+#REF!&lt;3</formula>
    </cfRule>
  </conditionalFormatting>
  <conditionalFormatting sqref="X7 X9:X10 X21:X23 W5:W23 X12:X19">
    <cfRule type="cellIs" dxfId="2553" priority="2035" stopIfTrue="1" operator="equal">
      <formula>99</formula>
    </cfRule>
  </conditionalFormatting>
  <conditionalFormatting sqref="X5 X7:X10 X12:X23">
    <cfRule type="cellIs" dxfId="2552" priority="2034" stopIfTrue="1" operator="equal">
      <formula>26</formula>
    </cfRule>
  </conditionalFormatting>
  <conditionalFormatting sqref="X5 X9:X10 X21:X23 X7 X12:X19">
    <cfRule type="cellIs" dxfId="2551" priority="2033" stopIfTrue="1" operator="equal">
      <formula>99</formula>
    </cfRule>
  </conditionalFormatting>
  <conditionalFormatting sqref="X5">
    <cfRule type="cellIs" dxfId="2550" priority="2032" stopIfTrue="1" operator="equal">
      <formula>99</formula>
    </cfRule>
  </conditionalFormatting>
  <conditionalFormatting sqref="W5:W23">
    <cfRule type="cellIs" dxfId="2549" priority="2030" stopIfTrue="1" operator="equal">
      <formula>2</formula>
    </cfRule>
    <cfRule type="cellIs" dxfId="2548" priority="2031" stopIfTrue="1" operator="equal">
      <formula>1</formula>
    </cfRule>
  </conditionalFormatting>
  <conditionalFormatting sqref="W17:W21 W11 W5 W8 W13">
    <cfRule type="cellIs" dxfId="2547" priority="2027" stopIfTrue="1" operator="equal">
      <formula>2</formula>
    </cfRule>
    <cfRule type="cellIs" dxfId="2546" priority="2028" stopIfTrue="1" operator="equal">
      <formula>1</formula>
    </cfRule>
    <cfRule type="expression" dxfId="2545" priority="2029" stopIfTrue="1">
      <formula>#REF!+#REF!&lt;3</formula>
    </cfRule>
  </conditionalFormatting>
  <conditionalFormatting sqref="Z7 Z9:Z11 Z21:Z23 Y5:Y23 Z13:Z18">
    <cfRule type="cellIs" dxfId="2544" priority="2026" stopIfTrue="1" operator="equal">
      <formula>99</formula>
    </cfRule>
  </conditionalFormatting>
  <conditionalFormatting sqref="Z5 Z7 Z9:Z11 Z20:Z23 Z13:Z18">
    <cfRule type="cellIs" dxfId="2543" priority="2025" stopIfTrue="1" operator="equal">
      <formula>26</formula>
    </cfRule>
  </conditionalFormatting>
  <conditionalFormatting sqref="Z5 Z9:Z11 Z21:Z23 Z7 Z13:Z18">
    <cfRule type="cellIs" dxfId="2542" priority="2024" stopIfTrue="1" operator="equal">
      <formula>99</formula>
    </cfRule>
  </conditionalFormatting>
  <conditionalFormatting sqref="Z5">
    <cfRule type="cellIs" dxfId="2541" priority="2023" stopIfTrue="1" operator="equal">
      <formula>99</formula>
    </cfRule>
  </conditionalFormatting>
  <conditionalFormatting sqref="Y5:Y23">
    <cfRule type="cellIs" dxfId="2540" priority="2021" stopIfTrue="1" operator="equal">
      <formula>2</formula>
    </cfRule>
    <cfRule type="cellIs" dxfId="2539" priority="2022" stopIfTrue="1" operator="equal">
      <formula>1</formula>
    </cfRule>
  </conditionalFormatting>
  <conditionalFormatting sqref="Y17:Y21 Y11 Y5 Y8 Y13">
    <cfRule type="cellIs" dxfId="2538" priority="2018" stopIfTrue="1" operator="equal">
      <formula>2</formula>
    </cfRule>
    <cfRule type="cellIs" dxfId="2537" priority="2019" stopIfTrue="1" operator="equal">
      <formula>1</formula>
    </cfRule>
    <cfRule type="expression" dxfId="2536" priority="2020" stopIfTrue="1">
      <formula>#REF!+#REF!&lt;3</formula>
    </cfRule>
  </conditionalFormatting>
  <conditionalFormatting sqref="AB7 AB9:AB16 AB21:AB23 AA5:AA23 AB18:AB19">
    <cfRule type="cellIs" dxfId="2535" priority="2017" stopIfTrue="1" operator="equal">
      <formula>99</formula>
    </cfRule>
  </conditionalFormatting>
  <conditionalFormatting sqref="AB5 AB7:AB16 AB18:AB23">
    <cfRule type="cellIs" dxfId="2534" priority="2016" stopIfTrue="1" operator="equal">
      <formula>26</formula>
    </cfRule>
  </conditionalFormatting>
  <conditionalFormatting sqref="AB5 AB9:AB16 AB21:AB23 AB7 AB18:AB19">
    <cfRule type="cellIs" dxfId="2533" priority="2015" stopIfTrue="1" operator="equal">
      <formula>99</formula>
    </cfRule>
  </conditionalFormatting>
  <conditionalFormatting sqref="AB5">
    <cfRule type="cellIs" dxfId="2532" priority="2014" stopIfTrue="1" operator="equal">
      <formula>99</formula>
    </cfRule>
  </conditionalFormatting>
  <conditionalFormatting sqref="AA5:AA23">
    <cfRule type="cellIs" dxfId="2531" priority="2012" stopIfTrue="1" operator="equal">
      <formula>2</formula>
    </cfRule>
    <cfRule type="cellIs" dxfId="2530" priority="2013" stopIfTrue="1" operator="equal">
      <formula>1</formula>
    </cfRule>
  </conditionalFormatting>
  <conditionalFormatting sqref="AA17:AA21 AA11 AA5 AA8 AA13">
    <cfRule type="cellIs" dxfId="2529" priority="2009" stopIfTrue="1" operator="equal">
      <formula>2</formula>
    </cfRule>
    <cfRule type="cellIs" dxfId="2528" priority="2010" stopIfTrue="1" operator="equal">
      <formula>1</formula>
    </cfRule>
    <cfRule type="expression" dxfId="2527" priority="2011" stopIfTrue="1">
      <formula>#REF!+#REF!&lt;3</formula>
    </cfRule>
  </conditionalFormatting>
  <conditionalFormatting sqref="AD7 AD10:AD18 AD21:AD23 AC5:AC23">
    <cfRule type="cellIs" dxfId="2526" priority="2008" stopIfTrue="1" operator="equal">
      <formula>99</formula>
    </cfRule>
  </conditionalFormatting>
  <conditionalFormatting sqref="AD5 AD7:AD8 AD20:AD23 AD10:AD18">
    <cfRule type="cellIs" dxfId="2525" priority="2007" stopIfTrue="1" operator="equal">
      <formula>26</formula>
    </cfRule>
  </conditionalFormatting>
  <conditionalFormatting sqref="AD5 AD10:AD18 AD21:AD23 AD7">
    <cfRule type="cellIs" dxfId="2524" priority="2006" stopIfTrue="1" operator="equal">
      <formula>99</formula>
    </cfRule>
  </conditionalFormatting>
  <conditionalFormatting sqref="AD5">
    <cfRule type="cellIs" dxfId="2523" priority="2005" stopIfTrue="1" operator="equal">
      <formula>99</formula>
    </cfRule>
  </conditionalFormatting>
  <conditionalFormatting sqref="AC5:AC23">
    <cfRule type="cellIs" dxfId="2522" priority="2003" stopIfTrue="1" operator="equal">
      <formula>2</formula>
    </cfRule>
    <cfRule type="cellIs" dxfId="2521" priority="2004" stopIfTrue="1" operator="equal">
      <formula>1</formula>
    </cfRule>
  </conditionalFormatting>
  <conditionalFormatting sqref="AC17:AC21 AC11 AC5 AC8 AC13">
    <cfRule type="cellIs" dxfId="2520" priority="2000" stopIfTrue="1" operator="equal">
      <formula>2</formula>
    </cfRule>
    <cfRule type="cellIs" dxfId="2519" priority="2001" stopIfTrue="1" operator="equal">
      <formula>1</formula>
    </cfRule>
    <cfRule type="expression" dxfId="2518" priority="2002" stopIfTrue="1">
      <formula>#REF!+#REF!&lt;3</formula>
    </cfRule>
  </conditionalFormatting>
  <conditionalFormatting sqref="AF7 AF9:AF15 AF21:AF23 AE5:AE23 AF17:AF19">
    <cfRule type="cellIs" dxfId="2517" priority="1999" stopIfTrue="1" operator="equal">
      <formula>99</formula>
    </cfRule>
  </conditionalFormatting>
  <conditionalFormatting sqref="AF5 AF7:AF15 AF17:AF23">
    <cfRule type="cellIs" dxfId="2516" priority="1998" stopIfTrue="1" operator="equal">
      <formula>26</formula>
    </cfRule>
  </conditionalFormatting>
  <conditionalFormatting sqref="AF5 AF9:AF15 AF21:AF23 AF7 AF17:AF19">
    <cfRule type="cellIs" dxfId="2515" priority="1997" stopIfTrue="1" operator="equal">
      <formula>99</formula>
    </cfRule>
  </conditionalFormatting>
  <conditionalFormatting sqref="AF5">
    <cfRule type="cellIs" dxfId="2514" priority="1996" stopIfTrue="1" operator="equal">
      <formula>99</formula>
    </cfRule>
  </conditionalFormatting>
  <conditionalFormatting sqref="AE5:AE23">
    <cfRule type="cellIs" dxfId="2513" priority="1994" stopIfTrue="1" operator="equal">
      <formula>2</formula>
    </cfRule>
    <cfRule type="cellIs" dxfId="2512" priority="1995" stopIfTrue="1" operator="equal">
      <formula>1</formula>
    </cfRule>
  </conditionalFormatting>
  <conditionalFormatting sqref="AE17:AE21 AE11 AE5 AE8 AE13">
    <cfRule type="cellIs" dxfId="2511" priority="1991" stopIfTrue="1" operator="equal">
      <formula>2</formula>
    </cfRule>
    <cfRule type="cellIs" dxfId="2510" priority="1992" stopIfTrue="1" operator="equal">
      <formula>1</formula>
    </cfRule>
    <cfRule type="expression" dxfId="2509" priority="1993" stopIfTrue="1">
      <formula>#REF!+#REF!&lt;3</formula>
    </cfRule>
  </conditionalFormatting>
  <conditionalFormatting sqref="AH5 AH7:AH13 AH15:AH17 AH19:AH23">
    <cfRule type="cellIs" dxfId="2508" priority="1990" stopIfTrue="1" operator="equal">
      <formula>26</formula>
    </cfRule>
  </conditionalFormatting>
  <conditionalFormatting sqref="AH5 AH9:AH13 AH21:AH23 AH7 AH15:AH17 AH19">
    <cfRule type="cellIs" dxfId="2507" priority="1989" stopIfTrue="1" operator="equal">
      <formula>99</formula>
    </cfRule>
  </conditionalFormatting>
  <conditionalFormatting sqref="AH5">
    <cfRule type="cellIs" dxfId="2506" priority="1988" stopIfTrue="1" operator="equal">
      <formula>99</formula>
    </cfRule>
  </conditionalFormatting>
  <conditionalFormatting sqref="AG5:AG23">
    <cfRule type="cellIs" dxfId="2505" priority="1986" stopIfTrue="1" operator="equal">
      <formula>2</formula>
    </cfRule>
    <cfRule type="cellIs" dxfId="2504" priority="1987" stopIfTrue="1" operator="equal">
      <formula>1</formula>
    </cfRule>
  </conditionalFormatting>
  <conditionalFormatting sqref="AG17:AG21 AG11 AG5 AG8 AG13">
    <cfRule type="cellIs" dxfId="2503" priority="1983" stopIfTrue="1" operator="equal">
      <formula>2</formula>
    </cfRule>
    <cfRule type="cellIs" dxfId="2502" priority="1984" stopIfTrue="1" operator="equal">
      <formula>1</formula>
    </cfRule>
    <cfRule type="expression" dxfId="2501" priority="1985" stopIfTrue="1">
      <formula>#REF!+#REF!&lt;3</formula>
    </cfRule>
  </conditionalFormatting>
  <conditionalFormatting sqref="Z8">
    <cfRule type="cellIs" dxfId="2500" priority="1982" stopIfTrue="1" operator="equal">
      <formula>99</formula>
    </cfRule>
  </conditionalFormatting>
  <conditionalFormatting sqref="Z8">
    <cfRule type="cellIs" dxfId="2499" priority="1981" stopIfTrue="1" operator="equal">
      <formula>26</formula>
    </cfRule>
  </conditionalFormatting>
  <conditionalFormatting sqref="Z8">
    <cfRule type="cellIs" dxfId="2498" priority="1980" stopIfTrue="1" operator="equal">
      <formula>99</formula>
    </cfRule>
  </conditionalFormatting>
  <conditionalFormatting sqref="V5">
    <cfRule type="cellIs" dxfId="2497" priority="1979" stopIfTrue="1" operator="equal">
      <formula>99</formula>
    </cfRule>
  </conditionalFormatting>
  <conditionalFormatting sqref="V5">
    <cfRule type="cellIs" dxfId="2496" priority="1978" stopIfTrue="1" operator="equal">
      <formula>26</formula>
    </cfRule>
  </conditionalFormatting>
  <conditionalFormatting sqref="V5">
    <cfRule type="cellIs" dxfId="2495" priority="1977" stopIfTrue="1" operator="equal">
      <formula>99</formula>
    </cfRule>
  </conditionalFormatting>
  <conditionalFormatting sqref="E15">
    <cfRule type="cellIs" dxfId="2494" priority="1976" stopIfTrue="1" operator="greaterThan">
      <formula>-0.5</formula>
    </cfRule>
  </conditionalFormatting>
  <conditionalFormatting sqref="E17">
    <cfRule type="cellIs" dxfId="2493" priority="1975" stopIfTrue="1" operator="greaterThan">
      <formula>-0.5</formula>
    </cfRule>
  </conditionalFormatting>
  <conditionalFormatting sqref="E21">
    <cfRule type="cellIs" dxfId="2492" priority="1974" stopIfTrue="1" operator="greaterThan">
      <formula>-0.5</formula>
    </cfRule>
  </conditionalFormatting>
  <conditionalFormatting sqref="E24">
    <cfRule type="cellIs" dxfId="2491" priority="1973" stopIfTrue="1" operator="greaterThan">
      <formula>-0.5</formula>
    </cfRule>
  </conditionalFormatting>
  <conditionalFormatting sqref="E25">
    <cfRule type="cellIs" dxfId="2490" priority="1972" stopIfTrue="1" operator="greaterThan">
      <formula>-0.5</formula>
    </cfRule>
  </conditionalFormatting>
  <conditionalFormatting sqref="E26">
    <cfRule type="cellIs" dxfId="2489" priority="1971" stopIfTrue="1" operator="greaterThan">
      <formula>-0.5</formula>
    </cfRule>
  </conditionalFormatting>
  <conditionalFormatting sqref="E27">
    <cfRule type="cellIs" dxfId="2488" priority="1970" stopIfTrue="1" operator="greaterThan">
      <formula>-0.5</formula>
    </cfRule>
  </conditionalFormatting>
  <conditionalFormatting sqref="E28">
    <cfRule type="cellIs" dxfId="2487" priority="1969" stopIfTrue="1" operator="greaterThan">
      <formula>-0.5</formula>
    </cfRule>
  </conditionalFormatting>
  <conditionalFormatting sqref="E29">
    <cfRule type="cellIs" dxfId="2486" priority="1968" stopIfTrue="1" operator="greaterThan">
      <formula>-0.5</formula>
    </cfRule>
  </conditionalFormatting>
  <conditionalFormatting sqref="E31">
    <cfRule type="cellIs" dxfId="2485" priority="1967" stopIfTrue="1" operator="greaterThan">
      <formula>-0.5</formula>
    </cfRule>
  </conditionalFormatting>
  <conditionalFormatting sqref="E34">
    <cfRule type="cellIs" dxfId="2484" priority="1966" stopIfTrue="1" operator="greaterThan">
      <formula>-0.5</formula>
    </cfRule>
  </conditionalFormatting>
  <conditionalFormatting sqref="E35">
    <cfRule type="cellIs" dxfId="2483" priority="1965" stopIfTrue="1" operator="greaterThan">
      <formula>-0.5</formula>
    </cfRule>
  </conditionalFormatting>
  <conditionalFormatting sqref="E36">
    <cfRule type="cellIs" dxfId="2482" priority="1964" stopIfTrue="1" operator="greaterThan">
      <formula>-0.5</formula>
    </cfRule>
  </conditionalFormatting>
  <conditionalFormatting sqref="E37">
    <cfRule type="cellIs" dxfId="2481" priority="1963" stopIfTrue="1" operator="greaterThan">
      <formula>-0.5</formula>
    </cfRule>
  </conditionalFormatting>
  <conditionalFormatting sqref="E38">
    <cfRule type="cellIs" dxfId="2480" priority="1962" stopIfTrue="1" operator="greaterThan">
      <formula>-0.5</formula>
    </cfRule>
  </conditionalFormatting>
  <conditionalFormatting sqref="E39">
    <cfRule type="cellIs" dxfId="2479" priority="1961" stopIfTrue="1" operator="greaterThan">
      <formula>-0.5</formula>
    </cfRule>
  </conditionalFormatting>
  <conditionalFormatting sqref="E40">
    <cfRule type="cellIs" dxfId="2478" priority="1960" stopIfTrue="1" operator="greaterThan">
      <formula>-0.5</formula>
    </cfRule>
  </conditionalFormatting>
  <conditionalFormatting sqref="E41">
    <cfRule type="cellIs" dxfId="2477" priority="1959" stopIfTrue="1" operator="greaterThan">
      <formula>-0.5</formula>
    </cfRule>
  </conditionalFormatting>
  <conditionalFormatting sqref="E42">
    <cfRule type="cellIs" dxfId="2476" priority="1958" stopIfTrue="1" operator="greaterThan">
      <formula>-0.5</formula>
    </cfRule>
  </conditionalFormatting>
  <conditionalFormatting sqref="AG24:AH24">
    <cfRule type="cellIs" dxfId="2475" priority="1957" stopIfTrue="1" operator="equal">
      <formula>99</formula>
    </cfRule>
  </conditionalFormatting>
  <conditionalFormatting sqref="M24:N24">
    <cfRule type="cellIs" dxfId="2474" priority="1956" stopIfTrue="1" operator="equal">
      <formula>99</formula>
    </cfRule>
  </conditionalFormatting>
  <conditionalFormatting sqref="N24">
    <cfRule type="cellIs" dxfId="2473" priority="1955" stopIfTrue="1" operator="equal">
      <formula>26</formula>
    </cfRule>
  </conditionalFormatting>
  <conditionalFormatting sqref="N24">
    <cfRule type="cellIs" dxfId="2472" priority="1954" stopIfTrue="1" operator="equal">
      <formula>99</formula>
    </cfRule>
  </conditionalFormatting>
  <conditionalFormatting sqref="M24">
    <cfRule type="cellIs" dxfId="2471" priority="1952" stopIfTrue="1" operator="equal">
      <formula>2</formula>
    </cfRule>
    <cfRule type="cellIs" dxfId="2470" priority="1953" stopIfTrue="1" operator="equal">
      <formula>1</formula>
    </cfRule>
  </conditionalFormatting>
  <conditionalFormatting sqref="O24:P24">
    <cfRule type="cellIs" dxfId="2469" priority="1951" stopIfTrue="1" operator="equal">
      <formula>99</formula>
    </cfRule>
  </conditionalFormatting>
  <conditionalFormatting sqref="P24">
    <cfRule type="cellIs" dxfId="2468" priority="1950" stopIfTrue="1" operator="equal">
      <formula>26</formula>
    </cfRule>
  </conditionalFormatting>
  <conditionalFormatting sqref="P24">
    <cfRule type="cellIs" dxfId="2467" priority="1949" stopIfTrue="1" operator="equal">
      <formula>99</formula>
    </cfRule>
  </conditionalFormatting>
  <conditionalFormatting sqref="O24">
    <cfRule type="cellIs" dxfId="2466" priority="1947" stopIfTrue="1" operator="equal">
      <formula>2</formula>
    </cfRule>
    <cfRule type="cellIs" dxfId="2465" priority="1948" stopIfTrue="1" operator="equal">
      <formula>1</formula>
    </cfRule>
  </conditionalFormatting>
  <conditionalFormatting sqref="Q24:R24">
    <cfRule type="cellIs" dxfId="2464" priority="1946" stopIfTrue="1" operator="equal">
      <formula>99</formula>
    </cfRule>
  </conditionalFormatting>
  <conditionalFormatting sqref="R24">
    <cfRule type="cellIs" dxfId="2463" priority="1945" stopIfTrue="1" operator="equal">
      <formula>26</formula>
    </cfRule>
  </conditionalFormatting>
  <conditionalFormatting sqref="R24">
    <cfRule type="cellIs" dxfId="2462" priority="1944" stopIfTrue="1" operator="equal">
      <formula>99</formula>
    </cfRule>
  </conditionalFormatting>
  <conditionalFormatting sqref="Q24">
    <cfRule type="cellIs" dxfId="2461" priority="1942" stopIfTrue="1" operator="equal">
      <formula>2</formula>
    </cfRule>
    <cfRule type="cellIs" dxfId="2460" priority="1943" stopIfTrue="1" operator="equal">
      <formula>1</formula>
    </cfRule>
  </conditionalFormatting>
  <conditionalFormatting sqref="S24:T24">
    <cfRule type="cellIs" dxfId="2459" priority="1941" stopIfTrue="1" operator="equal">
      <formula>99</formula>
    </cfRule>
  </conditionalFormatting>
  <conditionalFormatting sqref="T24">
    <cfRule type="cellIs" dxfId="2458" priority="1940" stopIfTrue="1" operator="equal">
      <formula>26</formula>
    </cfRule>
  </conditionalFormatting>
  <conditionalFormatting sqref="T24">
    <cfRule type="cellIs" dxfId="2457" priority="1939" stopIfTrue="1" operator="equal">
      <formula>99</formula>
    </cfRule>
  </conditionalFormatting>
  <conditionalFormatting sqref="S24">
    <cfRule type="cellIs" dxfId="2456" priority="1937" stopIfTrue="1" operator="equal">
      <formula>2</formula>
    </cfRule>
    <cfRule type="cellIs" dxfId="2455" priority="1938" stopIfTrue="1" operator="equal">
      <formula>1</formula>
    </cfRule>
  </conditionalFormatting>
  <conditionalFormatting sqref="U24">
    <cfRule type="cellIs" dxfId="2454" priority="1936" stopIfTrue="1" operator="equal">
      <formula>99</formula>
    </cfRule>
  </conditionalFormatting>
  <conditionalFormatting sqref="U24">
    <cfRule type="cellIs" dxfId="2453" priority="1934" stopIfTrue="1" operator="equal">
      <formula>2</formula>
    </cfRule>
    <cfRule type="cellIs" dxfId="2452" priority="1935" stopIfTrue="1" operator="equal">
      <formula>1</formula>
    </cfRule>
  </conditionalFormatting>
  <conditionalFormatting sqref="W24:X24">
    <cfRule type="cellIs" dxfId="2451" priority="1933" stopIfTrue="1" operator="equal">
      <formula>99</formula>
    </cfRule>
  </conditionalFormatting>
  <conditionalFormatting sqref="X24">
    <cfRule type="cellIs" dxfId="2450" priority="1932" stopIfTrue="1" operator="equal">
      <formula>26</formula>
    </cfRule>
  </conditionalFormatting>
  <conditionalFormatting sqref="X24">
    <cfRule type="cellIs" dxfId="2449" priority="1931" stopIfTrue="1" operator="equal">
      <formula>99</formula>
    </cfRule>
  </conditionalFormatting>
  <conditionalFormatting sqref="W24">
    <cfRule type="cellIs" dxfId="2448" priority="1929" stopIfTrue="1" operator="equal">
      <formula>2</formula>
    </cfRule>
    <cfRule type="cellIs" dxfId="2447" priority="1930" stopIfTrue="1" operator="equal">
      <formula>1</formula>
    </cfRule>
  </conditionalFormatting>
  <conditionalFormatting sqref="Y24:Z24">
    <cfRule type="cellIs" dxfId="2446" priority="1928" stopIfTrue="1" operator="equal">
      <formula>99</formula>
    </cfRule>
  </conditionalFormatting>
  <conditionalFormatting sqref="Z24">
    <cfRule type="cellIs" dxfId="2445" priority="1927" stopIfTrue="1" operator="equal">
      <formula>26</formula>
    </cfRule>
  </conditionalFormatting>
  <conditionalFormatting sqref="Z24">
    <cfRule type="cellIs" dxfId="2444" priority="1926" stopIfTrue="1" operator="equal">
      <formula>99</formula>
    </cfRule>
  </conditionalFormatting>
  <conditionalFormatting sqref="Y24">
    <cfRule type="cellIs" dxfId="2443" priority="1924" stopIfTrue="1" operator="equal">
      <formula>2</formula>
    </cfRule>
    <cfRule type="cellIs" dxfId="2442" priority="1925" stopIfTrue="1" operator="equal">
      <formula>1</formula>
    </cfRule>
  </conditionalFormatting>
  <conditionalFormatting sqref="AA24:AB24">
    <cfRule type="cellIs" dxfId="2441" priority="1923" stopIfTrue="1" operator="equal">
      <formula>99</formula>
    </cfRule>
  </conditionalFormatting>
  <conditionalFormatting sqref="AB24">
    <cfRule type="cellIs" dxfId="2440" priority="1922" stopIfTrue="1" operator="equal">
      <formula>26</formula>
    </cfRule>
  </conditionalFormatting>
  <conditionalFormatting sqref="AB24">
    <cfRule type="cellIs" dxfId="2439" priority="1921" stopIfTrue="1" operator="equal">
      <formula>99</formula>
    </cfRule>
  </conditionalFormatting>
  <conditionalFormatting sqref="AA24">
    <cfRule type="cellIs" dxfId="2438" priority="1919" stopIfTrue="1" operator="equal">
      <formula>2</formula>
    </cfRule>
    <cfRule type="cellIs" dxfId="2437" priority="1920" stopIfTrue="1" operator="equal">
      <formula>1</formula>
    </cfRule>
  </conditionalFormatting>
  <conditionalFormatting sqref="AC24:AD24">
    <cfRule type="cellIs" dxfId="2436" priority="1918" stopIfTrue="1" operator="equal">
      <formula>99</formula>
    </cfRule>
  </conditionalFormatting>
  <conditionalFormatting sqref="AD24">
    <cfRule type="cellIs" dxfId="2435" priority="1917" stopIfTrue="1" operator="equal">
      <formula>26</formula>
    </cfRule>
  </conditionalFormatting>
  <conditionalFormatting sqref="AD24">
    <cfRule type="cellIs" dxfId="2434" priority="1916" stopIfTrue="1" operator="equal">
      <formula>99</formula>
    </cfRule>
  </conditionalFormatting>
  <conditionalFormatting sqref="AC24">
    <cfRule type="cellIs" dxfId="2433" priority="1914" stopIfTrue="1" operator="equal">
      <formula>2</formula>
    </cfRule>
    <cfRule type="cellIs" dxfId="2432" priority="1915" stopIfTrue="1" operator="equal">
      <formula>1</formula>
    </cfRule>
  </conditionalFormatting>
  <conditionalFormatting sqref="AE24:AF24">
    <cfRule type="cellIs" dxfId="2431" priority="1913" stopIfTrue="1" operator="equal">
      <formula>99</formula>
    </cfRule>
  </conditionalFormatting>
  <conditionalFormatting sqref="AF24">
    <cfRule type="cellIs" dxfId="2430" priority="1912" stopIfTrue="1" operator="equal">
      <formula>26</formula>
    </cfRule>
  </conditionalFormatting>
  <conditionalFormatting sqref="AF24">
    <cfRule type="cellIs" dxfId="2429" priority="1911" stopIfTrue="1" operator="equal">
      <formula>99</formula>
    </cfRule>
  </conditionalFormatting>
  <conditionalFormatting sqref="AE24">
    <cfRule type="cellIs" dxfId="2428" priority="1909" stopIfTrue="1" operator="equal">
      <formula>2</formula>
    </cfRule>
    <cfRule type="cellIs" dxfId="2427" priority="1910" stopIfTrue="1" operator="equal">
      <formula>1</formula>
    </cfRule>
  </conditionalFormatting>
  <conditionalFormatting sqref="AH24">
    <cfRule type="cellIs" dxfId="2426" priority="1908" stopIfTrue="1" operator="equal">
      <formula>26</formula>
    </cfRule>
  </conditionalFormatting>
  <conditionalFormatting sqref="AH24">
    <cfRule type="cellIs" dxfId="2425" priority="1907" stopIfTrue="1" operator="equal">
      <formula>99</formula>
    </cfRule>
  </conditionalFormatting>
  <conditionalFormatting sqref="AG24">
    <cfRule type="cellIs" dxfId="2424" priority="1905" stopIfTrue="1" operator="equal">
      <formula>2</formula>
    </cfRule>
    <cfRule type="cellIs" dxfId="2423" priority="1906" stopIfTrue="1" operator="equal">
      <formula>1</formula>
    </cfRule>
  </conditionalFormatting>
  <conditionalFormatting sqref="AG25:AH25">
    <cfRule type="cellIs" dxfId="2422" priority="1904" stopIfTrue="1" operator="equal">
      <formula>99</formula>
    </cfRule>
  </conditionalFormatting>
  <conditionalFormatting sqref="M25:N25">
    <cfRule type="cellIs" dxfId="2421" priority="1903" stopIfTrue="1" operator="equal">
      <formula>99</formula>
    </cfRule>
  </conditionalFormatting>
  <conditionalFormatting sqref="N25">
    <cfRule type="cellIs" dxfId="2420" priority="1902" stopIfTrue="1" operator="equal">
      <formula>26</formula>
    </cfRule>
  </conditionalFormatting>
  <conditionalFormatting sqref="N25">
    <cfRule type="cellIs" dxfId="2419" priority="1901" stopIfTrue="1" operator="equal">
      <formula>99</formula>
    </cfRule>
  </conditionalFormatting>
  <conditionalFormatting sqref="M25">
    <cfRule type="cellIs" dxfId="2418" priority="1899" stopIfTrue="1" operator="equal">
      <formula>2</formula>
    </cfRule>
    <cfRule type="cellIs" dxfId="2417" priority="1900" stopIfTrue="1" operator="equal">
      <formula>1</formula>
    </cfRule>
  </conditionalFormatting>
  <conditionalFormatting sqref="O25:P25">
    <cfRule type="cellIs" dxfId="2416" priority="1898" stopIfTrue="1" operator="equal">
      <formula>99</formula>
    </cfRule>
  </conditionalFormatting>
  <conditionalFormatting sqref="P25">
    <cfRule type="cellIs" dxfId="2415" priority="1897" stopIfTrue="1" operator="equal">
      <formula>26</formula>
    </cfRule>
  </conditionalFormatting>
  <conditionalFormatting sqref="P25">
    <cfRule type="cellIs" dxfId="2414" priority="1896" stopIfTrue="1" operator="equal">
      <formula>99</formula>
    </cfRule>
  </conditionalFormatting>
  <conditionalFormatting sqref="O25">
    <cfRule type="cellIs" dxfId="2413" priority="1894" stopIfTrue="1" operator="equal">
      <formula>2</formula>
    </cfRule>
    <cfRule type="cellIs" dxfId="2412" priority="1895" stopIfTrue="1" operator="equal">
      <formula>1</formula>
    </cfRule>
  </conditionalFormatting>
  <conditionalFormatting sqref="Q25:R25">
    <cfRule type="cellIs" dxfId="2411" priority="1893" stopIfTrue="1" operator="equal">
      <formula>99</formula>
    </cfRule>
  </conditionalFormatting>
  <conditionalFormatting sqref="R25">
    <cfRule type="cellIs" dxfId="2410" priority="1892" stopIfTrue="1" operator="equal">
      <formula>26</formula>
    </cfRule>
  </conditionalFormatting>
  <conditionalFormatting sqref="R25">
    <cfRule type="cellIs" dxfId="2409" priority="1891" stopIfTrue="1" operator="equal">
      <formula>99</formula>
    </cfRule>
  </conditionalFormatting>
  <conditionalFormatting sqref="Q25">
    <cfRule type="cellIs" dxfId="2408" priority="1889" stopIfTrue="1" operator="equal">
      <formula>2</formula>
    </cfRule>
    <cfRule type="cellIs" dxfId="2407" priority="1890" stopIfTrue="1" operator="equal">
      <formula>1</formula>
    </cfRule>
  </conditionalFormatting>
  <conditionalFormatting sqref="S25:T25">
    <cfRule type="cellIs" dxfId="2406" priority="1888" stopIfTrue="1" operator="equal">
      <formula>99</formula>
    </cfRule>
  </conditionalFormatting>
  <conditionalFormatting sqref="T25">
    <cfRule type="cellIs" dxfId="2405" priority="1887" stopIfTrue="1" operator="equal">
      <formula>26</formula>
    </cfRule>
  </conditionalFormatting>
  <conditionalFormatting sqref="T25">
    <cfRule type="cellIs" dxfId="2404" priority="1886" stopIfTrue="1" operator="equal">
      <formula>99</formula>
    </cfRule>
  </conditionalFormatting>
  <conditionalFormatting sqref="S25">
    <cfRule type="cellIs" dxfId="2403" priority="1884" stopIfTrue="1" operator="equal">
      <formula>2</formula>
    </cfRule>
    <cfRule type="cellIs" dxfId="2402" priority="1885" stopIfTrue="1" operator="equal">
      <formula>1</formula>
    </cfRule>
  </conditionalFormatting>
  <conditionalFormatting sqref="U25:V25">
    <cfRule type="cellIs" dxfId="2401" priority="1883" stopIfTrue="1" operator="equal">
      <formula>99</formula>
    </cfRule>
  </conditionalFormatting>
  <conditionalFormatting sqref="V25">
    <cfRule type="cellIs" dxfId="2400" priority="1882" stopIfTrue="1" operator="equal">
      <formula>26</formula>
    </cfRule>
  </conditionalFormatting>
  <conditionalFormatting sqref="V25">
    <cfRule type="cellIs" dxfId="2399" priority="1881" stopIfTrue="1" operator="equal">
      <formula>99</formula>
    </cfRule>
  </conditionalFormatting>
  <conditionalFormatting sqref="U25">
    <cfRule type="cellIs" dxfId="2398" priority="1879" stopIfTrue="1" operator="equal">
      <formula>2</formula>
    </cfRule>
    <cfRule type="cellIs" dxfId="2397" priority="1880" stopIfTrue="1" operator="equal">
      <formula>1</formula>
    </cfRule>
  </conditionalFormatting>
  <conditionalFormatting sqref="W25:X25">
    <cfRule type="cellIs" dxfId="2396" priority="1878" stopIfTrue="1" operator="equal">
      <formula>99</formula>
    </cfRule>
  </conditionalFormatting>
  <conditionalFormatting sqref="X25">
    <cfRule type="cellIs" dxfId="2395" priority="1877" stopIfTrue="1" operator="equal">
      <formula>26</formula>
    </cfRule>
  </conditionalFormatting>
  <conditionalFormatting sqref="X25">
    <cfRule type="cellIs" dxfId="2394" priority="1876" stopIfTrue="1" operator="equal">
      <formula>99</formula>
    </cfRule>
  </conditionalFormatting>
  <conditionalFormatting sqref="W25">
    <cfRule type="cellIs" dxfId="2393" priority="1874" stopIfTrue="1" operator="equal">
      <formula>2</formula>
    </cfRule>
    <cfRule type="cellIs" dxfId="2392" priority="1875" stopIfTrue="1" operator="equal">
      <formula>1</formula>
    </cfRule>
  </conditionalFormatting>
  <conditionalFormatting sqref="Y25:Z25">
    <cfRule type="cellIs" dxfId="2391" priority="1873" stopIfTrue="1" operator="equal">
      <formula>99</formula>
    </cfRule>
  </conditionalFormatting>
  <conditionalFormatting sqref="Z25">
    <cfRule type="cellIs" dxfId="2390" priority="1872" stopIfTrue="1" operator="equal">
      <formula>26</formula>
    </cfRule>
  </conditionalFormatting>
  <conditionalFormatting sqref="Z25">
    <cfRule type="cellIs" dxfId="2389" priority="1871" stopIfTrue="1" operator="equal">
      <formula>99</formula>
    </cfRule>
  </conditionalFormatting>
  <conditionalFormatting sqref="Y25">
    <cfRule type="cellIs" dxfId="2388" priority="1869" stopIfTrue="1" operator="equal">
      <formula>2</formula>
    </cfRule>
    <cfRule type="cellIs" dxfId="2387" priority="1870" stopIfTrue="1" operator="equal">
      <formula>1</formula>
    </cfRule>
  </conditionalFormatting>
  <conditionalFormatting sqref="AA25:AB25">
    <cfRule type="cellIs" dxfId="2386" priority="1868" stopIfTrue="1" operator="equal">
      <formula>99</formula>
    </cfRule>
  </conditionalFormatting>
  <conditionalFormatting sqref="AB25">
    <cfRule type="cellIs" dxfId="2385" priority="1867" stopIfTrue="1" operator="equal">
      <formula>26</formula>
    </cfRule>
  </conditionalFormatting>
  <conditionalFormatting sqref="AB25">
    <cfRule type="cellIs" dxfId="2384" priority="1866" stopIfTrue="1" operator="equal">
      <formula>99</formula>
    </cfRule>
  </conditionalFormatting>
  <conditionalFormatting sqref="AA25">
    <cfRule type="cellIs" dxfId="2383" priority="1864" stopIfTrue="1" operator="equal">
      <formula>2</formula>
    </cfRule>
    <cfRule type="cellIs" dxfId="2382" priority="1865" stopIfTrue="1" operator="equal">
      <formula>1</formula>
    </cfRule>
  </conditionalFormatting>
  <conditionalFormatting sqref="AC25:AD25">
    <cfRule type="cellIs" dxfId="2381" priority="1863" stopIfTrue="1" operator="equal">
      <formula>99</formula>
    </cfRule>
  </conditionalFormatting>
  <conditionalFormatting sqref="AD25">
    <cfRule type="cellIs" dxfId="2380" priority="1862" stopIfTrue="1" operator="equal">
      <formula>26</formula>
    </cfRule>
  </conditionalFormatting>
  <conditionalFormatting sqref="AD25">
    <cfRule type="cellIs" dxfId="2379" priority="1861" stopIfTrue="1" operator="equal">
      <formula>99</formula>
    </cfRule>
  </conditionalFormatting>
  <conditionalFormatting sqref="AC25">
    <cfRule type="cellIs" dxfId="2378" priority="1859" stopIfTrue="1" operator="equal">
      <formula>2</formula>
    </cfRule>
    <cfRule type="cellIs" dxfId="2377" priority="1860" stopIfTrue="1" operator="equal">
      <formula>1</formula>
    </cfRule>
  </conditionalFormatting>
  <conditionalFormatting sqref="AE25:AF25">
    <cfRule type="cellIs" dxfId="2376" priority="1858" stopIfTrue="1" operator="equal">
      <formula>99</formula>
    </cfRule>
  </conditionalFormatting>
  <conditionalFormatting sqref="AF25">
    <cfRule type="cellIs" dxfId="2375" priority="1857" stopIfTrue="1" operator="equal">
      <formula>26</formula>
    </cfRule>
  </conditionalFormatting>
  <conditionalFormatting sqref="AF25">
    <cfRule type="cellIs" dxfId="2374" priority="1856" stopIfTrue="1" operator="equal">
      <formula>99</formula>
    </cfRule>
  </conditionalFormatting>
  <conditionalFormatting sqref="AE25">
    <cfRule type="cellIs" dxfId="2373" priority="1854" stopIfTrue="1" operator="equal">
      <formula>2</formula>
    </cfRule>
    <cfRule type="cellIs" dxfId="2372" priority="1855" stopIfTrue="1" operator="equal">
      <formula>1</formula>
    </cfRule>
  </conditionalFormatting>
  <conditionalFormatting sqref="AH25">
    <cfRule type="cellIs" dxfId="2371" priority="1853" stopIfTrue="1" operator="equal">
      <formula>26</formula>
    </cfRule>
  </conditionalFormatting>
  <conditionalFormatting sqref="AH25">
    <cfRule type="cellIs" dxfId="2370" priority="1852" stopIfTrue="1" operator="equal">
      <formula>99</formula>
    </cfRule>
  </conditionalFormatting>
  <conditionalFormatting sqref="AG25">
    <cfRule type="cellIs" dxfId="2369" priority="1850" stopIfTrue="1" operator="equal">
      <formula>2</formula>
    </cfRule>
    <cfRule type="cellIs" dxfId="2368" priority="1851" stopIfTrue="1" operator="equal">
      <formula>1</formula>
    </cfRule>
  </conditionalFormatting>
  <conditionalFormatting sqref="AG26:AH26">
    <cfRule type="cellIs" dxfId="2367" priority="1849" stopIfTrue="1" operator="equal">
      <formula>99</formula>
    </cfRule>
  </conditionalFormatting>
  <conditionalFormatting sqref="M26:N26">
    <cfRule type="cellIs" dxfId="2366" priority="1848" stopIfTrue="1" operator="equal">
      <formula>99</formula>
    </cfRule>
  </conditionalFormatting>
  <conditionalFormatting sqref="N26">
    <cfRule type="cellIs" dxfId="2365" priority="1847" stopIfTrue="1" operator="equal">
      <formula>26</formula>
    </cfRule>
  </conditionalFormatting>
  <conditionalFormatting sqref="N26">
    <cfRule type="cellIs" dxfId="2364" priority="1846" stopIfTrue="1" operator="equal">
      <formula>99</formula>
    </cfRule>
  </conditionalFormatting>
  <conditionalFormatting sqref="M26">
    <cfRule type="cellIs" dxfId="2363" priority="1844" stopIfTrue="1" operator="equal">
      <formula>2</formula>
    </cfRule>
    <cfRule type="cellIs" dxfId="2362" priority="1845" stopIfTrue="1" operator="equal">
      <formula>1</formula>
    </cfRule>
  </conditionalFormatting>
  <conditionalFormatting sqref="O26:P26">
    <cfRule type="cellIs" dxfId="2361" priority="1843" stopIfTrue="1" operator="equal">
      <formula>99</formula>
    </cfRule>
  </conditionalFormatting>
  <conditionalFormatting sqref="P26">
    <cfRule type="cellIs" dxfId="2360" priority="1842" stopIfTrue="1" operator="equal">
      <formula>26</formula>
    </cfRule>
  </conditionalFormatting>
  <conditionalFormatting sqref="P26">
    <cfRule type="cellIs" dxfId="2359" priority="1841" stopIfTrue="1" operator="equal">
      <formula>99</formula>
    </cfRule>
  </conditionalFormatting>
  <conditionalFormatting sqref="O26">
    <cfRule type="cellIs" dxfId="2358" priority="1839" stopIfTrue="1" operator="equal">
      <formula>2</formula>
    </cfRule>
    <cfRule type="cellIs" dxfId="2357" priority="1840" stopIfTrue="1" operator="equal">
      <formula>1</formula>
    </cfRule>
  </conditionalFormatting>
  <conditionalFormatting sqref="Q26:R26">
    <cfRule type="cellIs" dxfId="2356" priority="1838" stopIfTrue="1" operator="equal">
      <formula>99</formula>
    </cfRule>
  </conditionalFormatting>
  <conditionalFormatting sqref="R26">
    <cfRule type="cellIs" dxfId="2355" priority="1837" stopIfTrue="1" operator="equal">
      <formula>26</formula>
    </cfRule>
  </conditionalFormatting>
  <conditionalFormatting sqref="R26">
    <cfRule type="cellIs" dxfId="2354" priority="1836" stopIfTrue="1" operator="equal">
      <formula>99</formula>
    </cfRule>
  </conditionalFormatting>
  <conditionalFormatting sqref="Q26">
    <cfRule type="cellIs" dxfId="2353" priority="1834" stopIfTrue="1" operator="equal">
      <formula>2</formula>
    </cfRule>
    <cfRule type="cellIs" dxfId="2352" priority="1835" stopIfTrue="1" operator="equal">
      <formula>1</formula>
    </cfRule>
  </conditionalFormatting>
  <conditionalFormatting sqref="S26:T26">
    <cfRule type="cellIs" dxfId="2351" priority="1833" stopIfTrue="1" operator="equal">
      <formula>99</formula>
    </cfRule>
  </conditionalFormatting>
  <conditionalFormatting sqref="T26">
    <cfRule type="cellIs" dxfId="2350" priority="1832" stopIfTrue="1" operator="equal">
      <formula>26</formula>
    </cfRule>
  </conditionalFormatting>
  <conditionalFormatting sqref="T26">
    <cfRule type="cellIs" dxfId="2349" priority="1831" stopIfTrue="1" operator="equal">
      <formula>99</formula>
    </cfRule>
  </conditionalFormatting>
  <conditionalFormatting sqref="S26">
    <cfRule type="cellIs" dxfId="2348" priority="1829" stopIfTrue="1" operator="equal">
      <formula>2</formula>
    </cfRule>
    <cfRule type="cellIs" dxfId="2347" priority="1830" stopIfTrue="1" operator="equal">
      <formula>1</formula>
    </cfRule>
  </conditionalFormatting>
  <conditionalFormatting sqref="U26:V26">
    <cfRule type="cellIs" dxfId="2346" priority="1828" stopIfTrue="1" operator="equal">
      <formula>99</formula>
    </cfRule>
  </conditionalFormatting>
  <conditionalFormatting sqref="V26">
    <cfRule type="cellIs" dxfId="2345" priority="1827" stopIfTrue="1" operator="equal">
      <formula>26</formula>
    </cfRule>
  </conditionalFormatting>
  <conditionalFormatting sqref="V26">
    <cfRule type="cellIs" dxfId="2344" priority="1826" stopIfTrue="1" operator="equal">
      <formula>99</formula>
    </cfRule>
  </conditionalFormatting>
  <conditionalFormatting sqref="U26">
    <cfRule type="cellIs" dxfId="2343" priority="1824" stopIfTrue="1" operator="equal">
      <formula>2</formula>
    </cfRule>
    <cfRule type="cellIs" dxfId="2342" priority="1825" stopIfTrue="1" operator="equal">
      <formula>1</formula>
    </cfRule>
  </conditionalFormatting>
  <conditionalFormatting sqref="W26:X26">
    <cfRule type="cellIs" dxfId="2341" priority="1823" stopIfTrue="1" operator="equal">
      <formula>99</formula>
    </cfRule>
  </conditionalFormatting>
  <conditionalFormatting sqref="X26">
    <cfRule type="cellIs" dxfId="2340" priority="1822" stopIfTrue="1" operator="equal">
      <formula>26</formula>
    </cfRule>
  </conditionalFormatting>
  <conditionalFormatting sqref="X26">
    <cfRule type="cellIs" dxfId="2339" priority="1821" stopIfTrue="1" operator="equal">
      <formula>99</formula>
    </cfRule>
  </conditionalFormatting>
  <conditionalFormatting sqref="W26">
    <cfRule type="cellIs" dxfId="2338" priority="1819" stopIfTrue="1" operator="equal">
      <formula>2</formula>
    </cfRule>
    <cfRule type="cellIs" dxfId="2337" priority="1820" stopIfTrue="1" operator="equal">
      <formula>1</formula>
    </cfRule>
  </conditionalFormatting>
  <conditionalFormatting sqref="Y26:Z26">
    <cfRule type="cellIs" dxfId="2336" priority="1818" stopIfTrue="1" operator="equal">
      <formula>99</formula>
    </cfRule>
  </conditionalFormatting>
  <conditionalFormatting sqref="Z26">
    <cfRule type="cellIs" dxfId="2335" priority="1817" stopIfTrue="1" operator="equal">
      <formula>26</formula>
    </cfRule>
  </conditionalFormatting>
  <conditionalFormatting sqref="Z26">
    <cfRule type="cellIs" dxfId="2334" priority="1816" stopIfTrue="1" operator="equal">
      <formula>99</formula>
    </cfRule>
  </conditionalFormatting>
  <conditionalFormatting sqref="Y26">
    <cfRule type="cellIs" dxfId="2333" priority="1814" stopIfTrue="1" operator="equal">
      <formula>2</formula>
    </cfRule>
    <cfRule type="cellIs" dxfId="2332" priority="1815" stopIfTrue="1" operator="equal">
      <formula>1</formula>
    </cfRule>
  </conditionalFormatting>
  <conditionalFormatting sqref="AA26:AB26">
    <cfRule type="cellIs" dxfId="2331" priority="1813" stopIfTrue="1" operator="equal">
      <formula>99</formula>
    </cfRule>
  </conditionalFormatting>
  <conditionalFormatting sqref="AB26">
    <cfRule type="cellIs" dxfId="2330" priority="1812" stopIfTrue="1" operator="equal">
      <formula>26</formula>
    </cfRule>
  </conditionalFormatting>
  <conditionalFormatting sqref="AB26">
    <cfRule type="cellIs" dxfId="2329" priority="1811" stopIfTrue="1" operator="equal">
      <formula>99</formula>
    </cfRule>
  </conditionalFormatting>
  <conditionalFormatting sqref="AA26">
    <cfRule type="cellIs" dxfId="2328" priority="1809" stopIfTrue="1" operator="equal">
      <formula>2</formula>
    </cfRule>
    <cfRule type="cellIs" dxfId="2327" priority="1810" stopIfTrue="1" operator="equal">
      <formula>1</formula>
    </cfRule>
  </conditionalFormatting>
  <conditionalFormatting sqref="AC26:AD26">
    <cfRule type="cellIs" dxfId="2326" priority="1808" stopIfTrue="1" operator="equal">
      <formula>99</formula>
    </cfRule>
  </conditionalFormatting>
  <conditionalFormatting sqref="AD26">
    <cfRule type="cellIs" dxfId="2325" priority="1807" stopIfTrue="1" operator="equal">
      <formula>26</formula>
    </cfRule>
  </conditionalFormatting>
  <conditionalFormatting sqref="AD26">
    <cfRule type="cellIs" dxfId="2324" priority="1806" stopIfTrue="1" operator="equal">
      <formula>99</formula>
    </cfRule>
  </conditionalFormatting>
  <conditionalFormatting sqref="AC26">
    <cfRule type="cellIs" dxfId="2323" priority="1804" stopIfTrue="1" operator="equal">
      <formula>2</formula>
    </cfRule>
    <cfRule type="cellIs" dxfId="2322" priority="1805" stopIfTrue="1" operator="equal">
      <formula>1</formula>
    </cfRule>
  </conditionalFormatting>
  <conditionalFormatting sqref="AE26:AF26">
    <cfRule type="cellIs" dxfId="2321" priority="1803" stopIfTrue="1" operator="equal">
      <formula>99</formula>
    </cfRule>
  </conditionalFormatting>
  <conditionalFormatting sqref="AF26">
    <cfRule type="cellIs" dxfId="2320" priority="1802" stopIfTrue="1" operator="equal">
      <formula>26</formula>
    </cfRule>
  </conditionalFormatting>
  <conditionalFormatting sqref="AF26">
    <cfRule type="cellIs" dxfId="2319" priority="1801" stopIfTrue="1" operator="equal">
      <formula>99</formula>
    </cfRule>
  </conditionalFormatting>
  <conditionalFormatting sqref="AE26">
    <cfRule type="cellIs" dxfId="2318" priority="1799" stopIfTrue="1" operator="equal">
      <formula>2</formula>
    </cfRule>
    <cfRule type="cellIs" dxfId="2317" priority="1800" stopIfTrue="1" operator="equal">
      <formula>1</formula>
    </cfRule>
  </conditionalFormatting>
  <conditionalFormatting sqref="AH26">
    <cfRule type="cellIs" dxfId="2316" priority="1798" stopIfTrue="1" operator="equal">
      <formula>26</formula>
    </cfRule>
  </conditionalFormatting>
  <conditionalFormatting sqref="AH26">
    <cfRule type="cellIs" dxfId="2315" priority="1797" stopIfTrue="1" operator="equal">
      <formula>99</formula>
    </cfRule>
  </conditionalFormatting>
  <conditionalFormatting sqref="AG26">
    <cfRule type="cellIs" dxfId="2314" priority="1795" stopIfTrue="1" operator="equal">
      <formula>2</formula>
    </cfRule>
    <cfRule type="cellIs" dxfId="2313" priority="1796" stopIfTrue="1" operator="equal">
      <formula>1</formula>
    </cfRule>
  </conditionalFormatting>
  <conditionalFormatting sqref="AG27:AH27">
    <cfRule type="cellIs" dxfId="2312" priority="1794" stopIfTrue="1" operator="equal">
      <formula>99</formula>
    </cfRule>
  </conditionalFormatting>
  <conditionalFormatting sqref="M27:N27">
    <cfRule type="cellIs" dxfId="2311" priority="1793" stopIfTrue="1" operator="equal">
      <formula>99</formula>
    </cfRule>
  </conditionalFormatting>
  <conditionalFormatting sqref="N27">
    <cfRule type="cellIs" dxfId="2310" priority="1792" stopIfTrue="1" operator="equal">
      <formula>26</formula>
    </cfRule>
  </conditionalFormatting>
  <conditionalFormatting sqref="N27">
    <cfRule type="cellIs" dxfId="2309" priority="1791" stopIfTrue="1" operator="equal">
      <formula>99</formula>
    </cfRule>
  </conditionalFormatting>
  <conditionalFormatting sqref="M27">
    <cfRule type="cellIs" dxfId="2308" priority="1789" stopIfTrue="1" operator="equal">
      <formula>2</formula>
    </cfRule>
    <cfRule type="cellIs" dxfId="2307" priority="1790" stopIfTrue="1" operator="equal">
      <formula>1</formula>
    </cfRule>
  </conditionalFormatting>
  <conditionalFormatting sqref="O27:P27">
    <cfRule type="cellIs" dxfId="2306" priority="1788" stopIfTrue="1" operator="equal">
      <formula>99</formula>
    </cfRule>
  </conditionalFormatting>
  <conditionalFormatting sqref="P27">
    <cfRule type="cellIs" dxfId="2305" priority="1787" stopIfTrue="1" operator="equal">
      <formula>26</formula>
    </cfRule>
  </conditionalFormatting>
  <conditionalFormatting sqref="P27">
    <cfRule type="cellIs" dxfId="2304" priority="1786" stopIfTrue="1" operator="equal">
      <formula>99</formula>
    </cfRule>
  </conditionalFormatting>
  <conditionalFormatting sqref="O27">
    <cfRule type="cellIs" dxfId="2303" priority="1784" stopIfTrue="1" operator="equal">
      <formula>2</formula>
    </cfRule>
    <cfRule type="cellIs" dxfId="2302" priority="1785" stopIfTrue="1" operator="equal">
      <formula>1</formula>
    </cfRule>
  </conditionalFormatting>
  <conditionalFormatting sqref="Q27:R27">
    <cfRule type="cellIs" dxfId="2301" priority="1783" stopIfTrue="1" operator="equal">
      <formula>99</formula>
    </cfRule>
  </conditionalFormatting>
  <conditionalFormatting sqref="R27">
    <cfRule type="cellIs" dxfId="2300" priority="1782" stopIfTrue="1" operator="equal">
      <formula>26</formula>
    </cfRule>
  </conditionalFormatting>
  <conditionalFormatting sqref="R27">
    <cfRule type="cellIs" dxfId="2299" priority="1781" stopIfTrue="1" operator="equal">
      <formula>99</formula>
    </cfRule>
  </conditionalFormatting>
  <conditionalFormatting sqref="Q27">
    <cfRule type="cellIs" dxfId="2298" priority="1779" stopIfTrue="1" operator="equal">
      <formula>2</formula>
    </cfRule>
    <cfRule type="cellIs" dxfId="2297" priority="1780" stopIfTrue="1" operator="equal">
      <formula>1</formula>
    </cfRule>
  </conditionalFormatting>
  <conditionalFormatting sqref="S27:T27">
    <cfRule type="cellIs" dxfId="2296" priority="1778" stopIfTrue="1" operator="equal">
      <formula>99</formula>
    </cfRule>
  </conditionalFormatting>
  <conditionalFormatting sqref="T27">
    <cfRule type="cellIs" dxfId="2295" priority="1777" stopIfTrue="1" operator="equal">
      <formula>26</formula>
    </cfRule>
  </conditionalFormatting>
  <conditionalFormatting sqref="T27">
    <cfRule type="cellIs" dxfId="2294" priority="1776" stopIfTrue="1" operator="equal">
      <formula>99</formula>
    </cfRule>
  </conditionalFormatting>
  <conditionalFormatting sqref="S27">
    <cfRule type="cellIs" dxfId="2293" priority="1774" stopIfTrue="1" operator="equal">
      <formula>2</formula>
    </cfRule>
    <cfRule type="cellIs" dxfId="2292" priority="1775" stopIfTrue="1" operator="equal">
      <formula>1</formula>
    </cfRule>
  </conditionalFormatting>
  <conditionalFormatting sqref="U27:V27">
    <cfRule type="cellIs" dxfId="2291" priority="1773" stopIfTrue="1" operator="equal">
      <formula>99</formula>
    </cfRule>
  </conditionalFormatting>
  <conditionalFormatting sqref="V27">
    <cfRule type="cellIs" dxfId="2290" priority="1772" stopIfTrue="1" operator="equal">
      <formula>26</formula>
    </cfRule>
  </conditionalFormatting>
  <conditionalFormatting sqref="V27">
    <cfRule type="cellIs" dxfId="2289" priority="1771" stopIfTrue="1" operator="equal">
      <formula>99</formula>
    </cfRule>
  </conditionalFormatting>
  <conditionalFormatting sqref="U27">
    <cfRule type="cellIs" dxfId="2288" priority="1769" stopIfTrue="1" operator="equal">
      <formula>2</formula>
    </cfRule>
    <cfRule type="cellIs" dxfId="2287" priority="1770" stopIfTrue="1" operator="equal">
      <formula>1</formula>
    </cfRule>
  </conditionalFormatting>
  <conditionalFormatting sqref="W27:X27">
    <cfRule type="cellIs" dxfId="2286" priority="1768" stopIfTrue="1" operator="equal">
      <formula>99</formula>
    </cfRule>
  </conditionalFormatting>
  <conditionalFormatting sqref="X27">
    <cfRule type="cellIs" dxfId="2285" priority="1767" stopIfTrue="1" operator="equal">
      <formula>26</formula>
    </cfRule>
  </conditionalFormatting>
  <conditionalFormatting sqref="X27">
    <cfRule type="cellIs" dxfId="2284" priority="1766" stopIfTrue="1" operator="equal">
      <formula>99</formula>
    </cfRule>
  </conditionalFormatting>
  <conditionalFormatting sqref="W27">
    <cfRule type="cellIs" dxfId="2283" priority="1764" stopIfTrue="1" operator="equal">
      <formula>2</formula>
    </cfRule>
    <cfRule type="cellIs" dxfId="2282" priority="1765" stopIfTrue="1" operator="equal">
      <formula>1</formula>
    </cfRule>
  </conditionalFormatting>
  <conditionalFormatting sqref="Y27:Z27">
    <cfRule type="cellIs" dxfId="2281" priority="1763" stopIfTrue="1" operator="equal">
      <formula>99</formula>
    </cfRule>
  </conditionalFormatting>
  <conditionalFormatting sqref="Z27">
    <cfRule type="cellIs" dxfId="2280" priority="1762" stopIfTrue="1" operator="equal">
      <formula>26</formula>
    </cfRule>
  </conditionalFormatting>
  <conditionalFormatting sqref="Z27">
    <cfRule type="cellIs" dxfId="2279" priority="1761" stopIfTrue="1" operator="equal">
      <formula>99</formula>
    </cfRule>
  </conditionalFormatting>
  <conditionalFormatting sqref="Y27">
    <cfRule type="cellIs" dxfId="2278" priority="1759" stopIfTrue="1" operator="equal">
      <formula>2</formula>
    </cfRule>
    <cfRule type="cellIs" dxfId="2277" priority="1760" stopIfTrue="1" operator="equal">
      <formula>1</formula>
    </cfRule>
  </conditionalFormatting>
  <conditionalFormatting sqref="AA27:AB27">
    <cfRule type="cellIs" dxfId="2276" priority="1758" stopIfTrue="1" operator="equal">
      <formula>99</formula>
    </cfRule>
  </conditionalFormatting>
  <conditionalFormatting sqref="AB27">
    <cfRule type="cellIs" dxfId="2275" priority="1757" stopIfTrue="1" operator="equal">
      <formula>26</formula>
    </cfRule>
  </conditionalFormatting>
  <conditionalFormatting sqref="AB27">
    <cfRule type="cellIs" dxfId="2274" priority="1756" stopIfTrue="1" operator="equal">
      <formula>99</formula>
    </cfRule>
  </conditionalFormatting>
  <conditionalFormatting sqref="AA27">
    <cfRule type="cellIs" dxfId="2273" priority="1754" stopIfTrue="1" operator="equal">
      <formula>2</formula>
    </cfRule>
    <cfRule type="cellIs" dxfId="2272" priority="1755" stopIfTrue="1" operator="equal">
      <formula>1</formula>
    </cfRule>
  </conditionalFormatting>
  <conditionalFormatting sqref="AC27:AD27">
    <cfRule type="cellIs" dxfId="2271" priority="1753" stopIfTrue="1" operator="equal">
      <formula>99</formula>
    </cfRule>
  </conditionalFormatting>
  <conditionalFormatting sqref="AD27">
    <cfRule type="cellIs" dxfId="2270" priority="1752" stopIfTrue="1" operator="equal">
      <formula>26</formula>
    </cfRule>
  </conditionalFormatting>
  <conditionalFormatting sqref="AD27">
    <cfRule type="cellIs" dxfId="2269" priority="1751" stopIfTrue="1" operator="equal">
      <formula>99</formula>
    </cfRule>
  </conditionalFormatting>
  <conditionalFormatting sqref="AC27">
    <cfRule type="cellIs" dxfId="2268" priority="1749" stopIfTrue="1" operator="equal">
      <formula>2</formula>
    </cfRule>
    <cfRule type="cellIs" dxfId="2267" priority="1750" stopIfTrue="1" operator="equal">
      <formula>1</formula>
    </cfRule>
  </conditionalFormatting>
  <conditionalFormatting sqref="AE27:AF27">
    <cfRule type="cellIs" dxfId="2266" priority="1748" stopIfTrue="1" operator="equal">
      <formula>99</formula>
    </cfRule>
  </conditionalFormatting>
  <conditionalFormatting sqref="AF27">
    <cfRule type="cellIs" dxfId="2265" priority="1747" stopIfTrue="1" operator="equal">
      <formula>26</formula>
    </cfRule>
  </conditionalFormatting>
  <conditionalFormatting sqref="AF27">
    <cfRule type="cellIs" dxfId="2264" priority="1746" stopIfTrue="1" operator="equal">
      <formula>99</formula>
    </cfRule>
  </conditionalFormatting>
  <conditionalFormatting sqref="AE27">
    <cfRule type="cellIs" dxfId="2263" priority="1744" stopIfTrue="1" operator="equal">
      <formula>2</formula>
    </cfRule>
    <cfRule type="cellIs" dxfId="2262" priority="1745" stopIfTrue="1" operator="equal">
      <formula>1</formula>
    </cfRule>
  </conditionalFormatting>
  <conditionalFormatting sqref="AH27">
    <cfRule type="cellIs" dxfId="2261" priority="1743" stopIfTrue="1" operator="equal">
      <formula>26</formula>
    </cfRule>
  </conditionalFormatting>
  <conditionalFormatting sqref="AH27">
    <cfRule type="cellIs" dxfId="2260" priority="1742" stopIfTrue="1" operator="equal">
      <formula>99</formula>
    </cfRule>
  </conditionalFormatting>
  <conditionalFormatting sqref="AG27">
    <cfRule type="cellIs" dxfId="2259" priority="1740" stopIfTrue="1" operator="equal">
      <formula>2</formula>
    </cfRule>
    <cfRule type="cellIs" dxfId="2258" priority="1741" stopIfTrue="1" operator="equal">
      <formula>1</formula>
    </cfRule>
  </conditionalFormatting>
  <conditionalFormatting sqref="AG28:AH28">
    <cfRule type="cellIs" dxfId="2257" priority="1739" stopIfTrue="1" operator="equal">
      <formula>99</formula>
    </cfRule>
  </conditionalFormatting>
  <conditionalFormatting sqref="M28:N28">
    <cfRule type="cellIs" dxfId="2256" priority="1738" stopIfTrue="1" operator="equal">
      <formula>99</formula>
    </cfRule>
  </conditionalFormatting>
  <conditionalFormatting sqref="N28">
    <cfRule type="cellIs" dxfId="2255" priority="1737" stopIfTrue="1" operator="equal">
      <formula>26</formula>
    </cfRule>
  </conditionalFormatting>
  <conditionalFormatting sqref="N28">
    <cfRule type="cellIs" dxfId="2254" priority="1736" stopIfTrue="1" operator="equal">
      <formula>99</formula>
    </cfRule>
  </conditionalFormatting>
  <conditionalFormatting sqref="M28">
    <cfRule type="cellIs" dxfId="2253" priority="1734" stopIfTrue="1" operator="equal">
      <formula>2</formula>
    </cfRule>
    <cfRule type="cellIs" dxfId="2252" priority="1735" stopIfTrue="1" operator="equal">
      <formula>1</formula>
    </cfRule>
  </conditionalFormatting>
  <conditionalFormatting sqref="O28:P28">
    <cfRule type="cellIs" dxfId="2251" priority="1733" stopIfTrue="1" operator="equal">
      <formula>99</formula>
    </cfRule>
  </conditionalFormatting>
  <conditionalFormatting sqref="P28">
    <cfRule type="cellIs" dxfId="2250" priority="1732" stopIfTrue="1" operator="equal">
      <formula>26</formula>
    </cfRule>
  </conditionalFormatting>
  <conditionalFormatting sqref="P28">
    <cfRule type="cellIs" dxfId="2249" priority="1731" stopIfTrue="1" operator="equal">
      <formula>99</formula>
    </cfRule>
  </conditionalFormatting>
  <conditionalFormatting sqref="O28">
    <cfRule type="cellIs" dxfId="2248" priority="1729" stopIfTrue="1" operator="equal">
      <formula>2</formula>
    </cfRule>
    <cfRule type="cellIs" dxfId="2247" priority="1730" stopIfTrue="1" operator="equal">
      <formula>1</formula>
    </cfRule>
  </conditionalFormatting>
  <conditionalFormatting sqref="Q28:R28">
    <cfRule type="cellIs" dxfId="2246" priority="1728" stopIfTrue="1" operator="equal">
      <formula>99</formula>
    </cfRule>
  </conditionalFormatting>
  <conditionalFormatting sqref="R28">
    <cfRule type="cellIs" dxfId="2245" priority="1727" stopIfTrue="1" operator="equal">
      <formula>26</formula>
    </cfRule>
  </conditionalFormatting>
  <conditionalFormatting sqref="R28">
    <cfRule type="cellIs" dxfId="2244" priority="1726" stopIfTrue="1" operator="equal">
      <formula>99</formula>
    </cfRule>
  </conditionalFormatting>
  <conditionalFormatting sqref="Q28">
    <cfRule type="cellIs" dxfId="2243" priority="1724" stopIfTrue="1" operator="equal">
      <formula>2</formula>
    </cfRule>
    <cfRule type="cellIs" dxfId="2242" priority="1725" stopIfTrue="1" operator="equal">
      <formula>1</formula>
    </cfRule>
  </conditionalFormatting>
  <conditionalFormatting sqref="S28:T28">
    <cfRule type="cellIs" dxfId="2241" priority="1723" stopIfTrue="1" operator="equal">
      <formula>99</formula>
    </cfRule>
  </conditionalFormatting>
  <conditionalFormatting sqref="T28">
    <cfRule type="cellIs" dxfId="2240" priority="1722" stopIfTrue="1" operator="equal">
      <formula>26</formula>
    </cfRule>
  </conditionalFormatting>
  <conditionalFormatting sqref="T28">
    <cfRule type="cellIs" dxfId="2239" priority="1721" stopIfTrue="1" operator="equal">
      <formula>99</formula>
    </cfRule>
  </conditionalFormatting>
  <conditionalFormatting sqref="S28">
    <cfRule type="cellIs" dxfId="2238" priority="1719" stopIfTrue="1" operator="equal">
      <formula>2</formula>
    </cfRule>
    <cfRule type="cellIs" dxfId="2237" priority="1720" stopIfTrue="1" operator="equal">
      <formula>1</formula>
    </cfRule>
  </conditionalFormatting>
  <conditionalFormatting sqref="U28:V28">
    <cfRule type="cellIs" dxfId="2236" priority="1718" stopIfTrue="1" operator="equal">
      <formula>99</formula>
    </cfRule>
  </conditionalFormatting>
  <conditionalFormatting sqref="V28">
    <cfRule type="cellIs" dxfId="2235" priority="1717" stopIfTrue="1" operator="equal">
      <formula>26</formula>
    </cfRule>
  </conditionalFormatting>
  <conditionalFormatting sqref="V28">
    <cfRule type="cellIs" dxfId="2234" priority="1716" stopIfTrue="1" operator="equal">
      <formula>99</formula>
    </cfRule>
  </conditionalFormatting>
  <conditionalFormatting sqref="U28">
    <cfRule type="cellIs" dxfId="2233" priority="1714" stopIfTrue="1" operator="equal">
      <formula>2</formula>
    </cfRule>
    <cfRule type="cellIs" dxfId="2232" priority="1715" stopIfTrue="1" operator="equal">
      <formula>1</formula>
    </cfRule>
  </conditionalFormatting>
  <conditionalFormatting sqref="W28:X28">
    <cfRule type="cellIs" dxfId="2231" priority="1713" stopIfTrue="1" operator="equal">
      <formula>99</formula>
    </cfRule>
  </conditionalFormatting>
  <conditionalFormatting sqref="X28">
    <cfRule type="cellIs" dxfId="2230" priority="1712" stopIfTrue="1" operator="equal">
      <formula>26</formula>
    </cfRule>
  </conditionalFormatting>
  <conditionalFormatting sqref="X28">
    <cfRule type="cellIs" dxfId="2229" priority="1711" stopIfTrue="1" operator="equal">
      <formula>99</formula>
    </cfRule>
  </conditionalFormatting>
  <conditionalFormatting sqref="W28">
    <cfRule type="cellIs" dxfId="2228" priority="1709" stopIfTrue="1" operator="equal">
      <formula>2</formula>
    </cfRule>
    <cfRule type="cellIs" dxfId="2227" priority="1710" stopIfTrue="1" operator="equal">
      <formula>1</formula>
    </cfRule>
  </conditionalFormatting>
  <conditionalFormatting sqref="Y28:Z28">
    <cfRule type="cellIs" dxfId="2226" priority="1708" stopIfTrue="1" operator="equal">
      <formula>99</formula>
    </cfRule>
  </conditionalFormatting>
  <conditionalFormatting sqref="Z28">
    <cfRule type="cellIs" dxfId="2225" priority="1707" stopIfTrue="1" operator="equal">
      <formula>26</formula>
    </cfRule>
  </conditionalFormatting>
  <conditionalFormatting sqref="Z28">
    <cfRule type="cellIs" dxfId="2224" priority="1706" stopIfTrue="1" operator="equal">
      <formula>99</formula>
    </cfRule>
  </conditionalFormatting>
  <conditionalFormatting sqref="Y28">
    <cfRule type="cellIs" dxfId="2223" priority="1704" stopIfTrue="1" operator="equal">
      <formula>2</formula>
    </cfRule>
    <cfRule type="cellIs" dxfId="2222" priority="1705" stopIfTrue="1" operator="equal">
      <formula>1</formula>
    </cfRule>
  </conditionalFormatting>
  <conditionalFormatting sqref="AA28:AB28">
    <cfRule type="cellIs" dxfId="2221" priority="1703" stopIfTrue="1" operator="equal">
      <formula>99</formula>
    </cfRule>
  </conditionalFormatting>
  <conditionalFormatting sqref="AB28">
    <cfRule type="cellIs" dxfId="2220" priority="1702" stopIfTrue="1" operator="equal">
      <formula>26</formula>
    </cfRule>
  </conditionalFormatting>
  <conditionalFormatting sqref="AB28">
    <cfRule type="cellIs" dxfId="2219" priority="1701" stopIfTrue="1" operator="equal">
      <formula>99</formula>
    </cfRule>
  </conditionalFormatting>
  <conditionalFormatting sqref="AA28">
    <cfRule type="cellIs" dxfId="2218" priority="1699" stopIfTrue="1" operator="equal">
      <formula>2</formula>
    </cfRule>
    <cfRule type="cellIs" dxfId="2217" priority="1700" stopIfTrue="1" operator="equal">
      <formula>1</formula>
    </cfRule>
  </conditionalFormatting>
  <conditionalFormatting sqref="AC28:AD28">
    <cfRule type="cellIs" dxfId="2216" priority="1698" stopIfTrue="1" operator="equal">
      <formula>99</formula>
    </cfRule>
  </conditionalFormatting>
  <conditionalFormatting sqref="AD28">
    <cfRule type="cellIs" dxfId="2215" priority="1697" stopIfTrue="1" operator="equal">
      <formula>26</formula>
    </cfRule>
  </conditionalFormatting>
  <conditionalFormatting sqref="AD28">
    <cfRule type="cellIs" dxfId="2214" priority="1696" stopIfTrue="1" operator="equal">
      <formula>99</formula>
    </cfRule>
  </conditionalFormatting>
  <conditionalFormatting sqref="AC28">
    <cfRule type="cellIs" dxfId="2213" priority="1694" stopIfTrue="1" operator="equal">
      <formula>2</formula>
    </cfRule>
    <cfRule type="cellIs" dxfId="2212" priority="1695" stopIfTrue="1" operator="equal">
      <formula>1</formula>
    </cfRule>
  </conditionalFormatting>
  <conditionalFormatting sqref="AE28:AF28">
    <cfRule type="cellIs" dxfId="2211" priority="1693" stopIfTrue="1" operator="equal">
      <formula>99</formula>
    </cfRule>
  </conditionalFormatting>
  <conditionalFormatting sqref="AF28">
    <cfRule type="cellIs" dxfId="2210" priority="1692" stopIfTrue="1" operator="equal">
      <formula>26</formula>
    </cfRule>
  </conditionalFormatting>
  <conditionalFormatting sqref="AF28">
    <cfRule type="cellIs" dxfId="2209" priority="1691" stopIfTrue="1" operator="equal">
      <formula>99</formula>
    </cfRule>
  </conditionalFormatting>
  <conditionalFormatting sqref="AE28">
    <cfRule type="cellIs" dxfId="2208" priority="1689" stopIfTrue="1" operator="equal">
      <formula>2</formula>
    </cfRule>
    <cfRule type="cellIs" dxfId="2207" priority="1690" stopIfTrue="1" operator="equal">
      <formula>1</formula>
    </cfRule>
  </conditionalFormatting>
  <conditionalFormatting sqref="AH28">
    <cfRule type="cellIs" dxfId="2206" priority="1688" stopIfTrue="1" operator="equal">
      <formula>26</formula>
    </cfRule>
  </conditionalFormatting>
  <conditionalFormatting sqref="AH28">
    <cfRule type="cellIs" dxfId="2205" priority="1687" stopIfTrue="1" operator="equal">
      <formula>99</formula>
    </cfRule>
  </conditionalFormatting>
  <conditionalFormatting sqref="AG28">
    <cfRule type="cellIs" dxfId="2204" priority="1685" stopIfTrue="1" operator="equal">
      <formula>2</formula>
    </cfRule>
    <cfRule type="cellIs" dxfId="2203" priority="1686" stopIfTrue="1" operator="equal">
      <formula>1</formula>
    </cfRule>
  </conditionalFormatting>
  <conditionalFormatting sqref="AG29:AH29">
    <cfRule type="cellIs" dxfId="2202" priority="1684" stopIfTrue="1" operator="equal">
      <formula>99</formula>
    </cfRule>
  </conditionalFormatting>
  <conditionalFormatting sqref="M29:N29">
    <cfRule type="cellIs" dxfId="2201" priority="1683" stopIfTrue="1" operator="equal">
      <formula>99</formula>
    </cfRule>
  </conditionalFormatting>
  <conditionalFormatting sqref="N29">
    <cfRule type="cellIs" dxfId="2200" priority="1682" stopIfTrue="1" operator="equal">
      <formula>26</formula>
    </cfRule>
  </conditionalFormatting>
  <conditionalFormatting sqref="N29">
    <cfRule type="cellIs" dxfId="2199" priority="1681" stopIfTrue="1" operator="equal">
      <formula>99</formula>
    </cfRule>
  </conditionalFormatting>
  <conditionalFormatting sqref="M29">
    <cfRule type="cellIs" dxfId="2198" priority="1679" stopIfTrue="1" operator="equal">
      <formula>2</formula>
    </cfRule>
    <cfRule type="cellIs" dxfId="2197" priority="1680" stopIfTrue="1" operator="equal">
      <formula>1</formula>
    </cfRule>
  </conditionalFormatting>
  <conditionalFormatting sqref="O29:P29">
    <cfRule type="cellIs" dxfId="2196" priority="1678" stopIfTrue="1" operator="equal">
      <formula>99</formula>
    </cfRule>
  </conditionalFormatting>
  <conditionalFormatting sqref="P29">
    <cfRule type="cellIs" dxfId="2195" priority="1677" stopIfTrue="1" operator="equal">
      <formula>26</formula>
    </cfRule>
  </conditionalFormatting>
  <conditionalFormatting sqref="P29">
    <cfRule type="cellIs" dxfId="2194" priority="1676" stopIfTrue="1" operator="equal">
      <formula>99</formula>
    </cfRule>
  </conditionalFormatting>
  <conditionalFormatting sqref="O29">
    <cfRule type="cellIs" dxfId="2193" priority="1674" stopIfTrue="1" operator="equal">
      <formula>2</formula>
    </cfRule>
    <cfRule type="cellIs" dxfId="2192" priority="1675" stopIfTrue="1" operator="equal">
      <formula>1</formula>
    </cfRule>
  </conditionalFormatting>
  <conditionalFormatting sqref="Q29:R29">
    <cfRule type="cellIs" dxfId="2191" priority="1673" stopIfTrue="1" operator="equal">
      <formula>99</formula>
    </cfRule>
  </conditionalFormatting>
  <conditionalFormatting sqref="R29">
    <cfRule type="cellIs" dxfId="2190" priority="1672" stopIfTrue="1" operator="equal">
      <formula>26</formula>
    </cfRule>
  </conditionalFormatting>
  <conditionalFormatting sqref="R29">
    <cfRule type="cellIs" dxfId="2189" priority="1671" stopIfTrue="1" operator="equal">
      <formula>99</formula>
    </cfRule>
  </conditionalFormatting>
  <conditionalFormatting sqref="Q29">
    <cfRule type="cellIs" dxfId="2188" priority="1669" stopIfTrue="1" operator="equal">
      <formula>2</formula>
    </cfRule>
    <cfRule type="cellIs" dxfId="2187" priority="1670" stopIfTrue="1" operator="equal">
      <formula>1</formula>
    </cfRule>
  </conditionalFormatting>
  <conditionalFormatting sqref="S29:T29">
    <cfRule type="cellIs" dxfId="2186" priority="1668" stopIfTrue="1" operator="equal">
      <formula>99</formula>
    </cfRule>
  </conditionalFormatting>
  <conditionalFormatting sqref="T29">
    <cfRule type="cellIs" dxfId="2185" priority="1667" stopIfTrue="1" operator="equal">
      <formula>26</formula>
    </cfRule>
  </conditionalFormatting>
  <conditionalFormatting sqref="T29">
    <cfRule type="cellIs" dxfId="2184" priority="1666" stopIfTrue="1" operator="equal">
      <formula>99</formula>
    </cfRule>
  </conditionalFormatting>
  <conditionalFormatting sqref="S29">
    <cfRule type="cellIs" dxfId="2183" priority="1664" stopIfTrue="1" operator="equal">
      <formula>2</formula>
    </cfRule>
    <cfRule type="cellIs" dxfId="2182" priority="1665" stopIfTrue="1" operator="equal">
      <formula>1</formula>
    </cfRule>
  </conditionalFormatting>
  <conditionalFormatting sqref="U29:V29">
    <cfRule type="cellIs" dxfId="2181" priority="1663" stopIfTrue="1" operator="equal">
      <formula>99</formula>
    </cfRule>
  </conditionalFormatting>
  <conditionalFormatting sqref="V29">
    <cfRule type="cellIs" dxfId="2180" priority="1662" stopIfTrue="1" operator="equal">
      <formula>26</formula>
    </cfRule>
  </conditionalFormatting>
  <conditionalFormatting sqref="V29">
    <cfRule type="cellIs" dxfId="2179" priority="1661" stopIfTrue="1" operator="equal">
      <formula>99</formula>
    </cfRule>
  </conditionalFormatting>
  <conditionalFormatting sqref="U29">
    <cfRule type="cellIs" dxfId="2178" priority="1659" stopIfTrue="1" operator="equal">
      <formula>2</formula>
    </cfRule>
    <cfRule type="cellIs" dxfId="2177" priority="1660" stopIfTrue="1" operator="equal">
      <formula>1</formula>
    </cfRule>
  </conditionalFormatting>
  <conditionalFormatting sqref="W29:X29">
    <cfRule type="cellIs" dxfId="2176" priority="1658" stopIfTrue="1" operator="equal">
      <formula>99</formula>
    </cfRule>
  </conditionalFormatting>
  <conditionalFormatting sqref="X29">
    <cfRule type="cellIs" dxfId="2175" priority="1657" stopIfTrue="1" operator="equal">
      <formula>26</formula>
    </cfRule>
  </conditionalFormatting>
  <conditionalFormatting sqref="X29">
    <cfRule type="cellIs" dxfId="2174" priority="1656" stopIfTrue="1" operator="equal">
      <formula>99</formula>
    </cfRule>
  </conditionalFormatting>
  <conditionalFormatting sqref="W29">
    <cfRule type="cellIs" dxfId="2173" priority="1654" stopIfTrue="1" operator="equal">
      <formula>2</formula>
    </cfRule>
    <cfRule type="cellIs" dxfId="2172" priority="1655" stopIfTrue="1" operator="equal">
      <formula>1</formula>
    </cfRule>
  </conditionalFormatting>
  <conditionalFormatting sqref="Y29:Z29">
    <cfRule type="cellIs" dxfId="2171" priority="1653" stopIfTrue="1" operator="equal">
      <formula>99</formula>
    </cfRule>
  </conditionalFormatting>
  <conditionalFormatting sqref="Z29">
    <cfRule type="cellIs" dxfId="2170" priority="1652" stopIfTrue="1" operator="equal">
      <formula>26</formula>
    </cfRule>
  </conditionalFormatting>
  <conditionalFormatting sqref="Z29">
    <cfRule type="cellIs" dxfId="2169" priority="1651" stopIfTrue="1" operator="equal">
      <formula>99</formula>
    </cfRule>
  </conditionalFormatting>
  <conditionalFormatting sqref="Y29">
    <cfRule type="cellIs" dxfId="2168" priority="1649" stopIfTrue="1" operator="equal">
      <formula>2</formula>
    </cfRule>
    <cfRule type="cellIs" dxfId="2167" priority="1650" stopIfTrue="1" operator="equal">
      <formula>1</formula>
    </cfRule>
  </conditionalFormatting>
  <conditionalFormatting sqref="AA29:AB29">
    <cfRule type="cellIs" dxfId="2166" priority="1648" stopIfTrue="1" operator="equal">
      <formula>99</formula>
    </cfRule>
  </conditionalFormatting>
  <conditionalFormatting sqref="AB29">
    <cfRule type="cellIs" dxfId="2165" priority="1647" stopIfTrue="1" operator="equal">
      <formula>26</formula>
    </cfRule>
  </conditionalFormatting>
  <conditionalFormatting sqref="AB29">
    <cfRule type="cellIs" dxfId="2164" priority="1646" stopIfTrue="1" operator="equal">
      <formula>99</formula>
    </cfRule>
  </conditionalFormatting>
  <conditionalFormatting sqref="AA29">
    <cfRule type="cellIs" dxfId="2163" priority="1644" stopIfTrue="1" operator="equal">
      <formula>2</formula>
    </cfRule>
    <cfRule type="cellIs" dxfId="2162" priority="1645" stopIfTrue="1" operator="equal">
      <formula>1</formula>
    </cfRule>
  </conditionalFormatting>
  <conditionalFormatting sqref="AC29:AD29">
    <cfRule type="cellIs" dxfId="2161" priority="1643" stopIfTrue="1" operator="equal">
      <formula>99</formula>
    </cfRule>
  </conditionalFormatting>
  <conditionalFormatting sqref="AD29">
    <cfRule type="cellIs" dxfId="2160" priority="1642" stopIfTrue="1" operator="equal">
      <formula>26</formula>
    </cfRule>
  </conditionalFormatting>
  <conditionalFormatting sqref="AD29">
    <cfRule type="cellIs" dxfId="2159" priority="1641" stopIfTrue="1" operator="equal">
      <formula>99</formula>
    </cfRule>
  </conditionalFormatting>
  <conditionalFormatting sqref="AC29">
    <cfRule type="cellIs" dxfId="2158" priority="1639" stopIfTrue="1" operator="equal">
      <formula>2</formula>
    </cfRule>
    <cfRule type="cellIs" dxfId="2157" priority="1640" stopIfTrue="1" operator="equal">
      <formula>1</formula>
    </cfRule>
  </conditionalFormatting>
  <conditionalFormatting sqref="AE29:AF29">
    <cfRule type="cellIs" dxfId="2156" priority="1638" stopIfTrue="1" operator="equal">
      <formula>99</formula>
    </cfRule>
  </conditionalFormatting>
  <conditionalFormatting sqref="AF29">
    <cfRule type="cellIs" dxfId="2155" priority="1637" stopIfTrue="1" operator="equal">
      <formula>26</formula>
    </cfRule>
  </conditionalFormatting>
  <conditionalFormatting sqref="AF29">
    <cfRule type="cellIs" dxfId="2154" priority="1636" stopIfTrue="1" operator="equal">
      <formula>99</formula>
    </cfRule>
  </conditionalFormatting>
  <conditionalFormatting sqref="AE29">
    <cfRule type="cellIs" dxfId="2153" priority="1634" stopIfTrue="1" operator="equal">
      <formula>2</formula>
    </cfRule>
    <cfRule type="cellIs" dxfId="2152" priority="1635" stopIfTrue="1" operator="equal">
      <formula>1</formula>
    </cfRule>
  </conditionalFormatting>
  <conditionalFormatting sqref="AH29">
    <cfRule type="cellIs" dxfId="2151" priority="1633" stopIfTrue="1" operator="equal">
      <formula>26</formula>
    </cfRule>
  </conditionalFormatting>
  <conditionalFormatting sqref="AH29">
    <cfRule type="cellIs" dxfId="2150" priority="1632" stopIfTrue="1" operator="equal">
      <formula>99</formula>
    </cfRule>
  </conditionalFormatting>
  <conditionalFormatting sqref="AG29">
    <cfRule type="cellIs" dxfId="2149" priority="1630" stopIfTrue="1" operator="equal">
      <formula>2</formula>
    </cfRule>
    <cfRule type="cellIs" dxfId="2148" priority="1631" stopIfTrue="1" operator="equal">
      <formula>1</formula>
    </cfRule>
  </conditionalFormatting>
  <conditionalFormatting sqref="AG30:AH30">
    <cfRule type="cellIs" dxfId="2147" priority="1629" stopIfTrue="1" operator="equal">
      <formula>99</formula>
    </cfRule>
  </conditionalFormatting>
  <conditionalFormatting sqref="M30:N30">
    <cfRule type="cellIs" dxfId="2146" priority="1628" stopIfTrue="1" operator="equal">
      <formula>99</formula>
    </cfRule>
  </conditionalFormatting>
  <conditionalFormatting sqref="N30">
    <cfRule type="cellIs" dxfId="2145" priority="1627" stopIfTrue="1" operator="equal">
      <formula>26</formula>
    </cfRule>
  </conditionalFormatting>
  <conditionalFormatting sqref="N30">
    <cfRule type="cellIs" dxfId="2144" priority="1626" stopIfTrue="1" operator="equal">
      <formula>99</formula>
    </cfRule>
  </conditionalFormatting>
  <conditionalFormatting sqref="M30">
    <cfRule type="cellIs" dxfId="2143" priority="1624" stopIfTrue="1" operator="equal">
      <formula>2</formula>
    </cfRule>
    <cfRule type="cellIs" dxfId="2142" priority="1625" stopIfTrue="1" operator="equal">
      <formula>1</formula>
    </cfRule>
  </conditionalFormatting>
  <conditionalFormatting sqref="O30:P30">
    <cfRule type="cellIs" dxfId="2141" priority="1623" stopIfTrue="1" operator="equal">
      <formula>99</formula>
    </cfRule>
  </conditionalFormatting>
  <conditionalFormatting sqref="P30">
    <cfRule type="cellIs" dxfId="2140" priority="1622" stopIfTrue="1" operator="equal">
      <formula>26</formula>
    </cfRule>
  </conditionalFormatting>
  <conditionalFormatting sqref="P30">
    <cfRule type="cellIs" dxfId="2139" priority="1621" stopIfTrue="1" operator="equal">
      <formula>99</formula>
    </cfRule>
  </conditionalFormatting>
  <conditionalFormatting sqref="O30">
    <cfRule type="cellIs" dxfId="2138" priority="1619" stopIfTrue="1" operator="equal">
      <formula>2</formula>
    </cfRule>
    <cfRule type="cellIs" dxfId="2137" priority="1620" stopIfTrue="1" operator="equal">
      <formula>1</formula>
    </cfRule>
  </conditionalFormatting>
  <conditionalFormatting sqref="Q30:R30">
    <cfRule type="cellIs" dxfId="2136" priority="1618" stopIfTrue="1" operator="equal">
      <formula>99</formula>
    </cfRule>
  </conditionalFormatting>
  <conditionalFormatting sqref="R30">
    <cfRule type="cellIs" dxfId="2135" priority="1617" stopIfTrue="1" operator="equal">
      <formula>26</formula>
    </cfRule>
  </conditionalFormatting>
  <conditionalFormatting sqref="R30">
    <cfRule type="cellIs" dxfId="2134" priority="1616" stopIfTrue="1" operator="equal">
      <formula>99</formula>
    </cfRule>
  </conditionalFormatting>
  <conditionalFormatting sqref="Q30">
    <cfRule type="cellIs" dxfId="2133" priority="1614" stopIfTrue="1" operator="equal">
      <formula>2</formula>
    </cfRule>
    <cfRule type="cellIs" dxfId="2132" priority="1615" stopIfTrue="1" operator="equal">
      <formula>1</formula>
    </cfRule>
  </conditionalFormatting>
  <conditionalFormatting sqref="S30:T30">
    <cfRule type="cellIs" dxfId="2131" priority="1613" stopIfTrue="1" operator="equal">
      <formula>99</formula>
    </cfRule>
  </conditionalFormatting>
  <conditionalFormatting sqref="T30">
    <cfRule type="cellIs" dxfId="2130" priority="1612" stopIfTrue="1" operator="equal">
      <formula>26</formula>
    </cfRule>
  </conditionalFormatting>
  <conditionalFormatting sqref="T30">
    <cfRule type="cellIs" dxfId="2129" priority="1611" stopIfTrue="1" operator="equal">
      <formula>99</formula>
    </cfRule>
  </conditionalFormatting>
  <conditionalFormatting sqref="S30">
    <cfRule type="cellIs" dxfId="2128" priority="1609" stopIfTrue="1" operator="equal">
      <formula>2</formula>
    </cfRule>
    <cfRule type="cellIs" dxfId="2127" priority="1610" stopIfTrue="1" operator="equal">
      <formula>1</formula>
    </cfRule>
  </conditionalFormatting>
  <conditionalFormatting sqref="U30:V30">
    <cfRule type="cellIs" dxfId="2126" priority="1608" stopIfTrue="1" operator="equal">
      <formula>99</formula>
    </cfRule>
  </conditionalFormatting>
  <conditionalFormatting sqref="V30">
    <cfRule type="cellIs" dxfId="2125" priority="1607" stopIfTrue="1" operator="equal">
      <formula>26</formula>
    </cfRule>
  </conditionalFormatting>
  <conditionalFormatting sqref="V30">
    <cfRule type="cellIs" dxfId="2124" priority="1606" stopIfTrue="1" operator="equal">
      <formula>99</formula>
    </cfRule>
  </conditionalFormatting>
  <conditionalFormatting sqref="U30">
    <cfRule type="cellIs" dxfId="2123" priority="1604" stopIfTrue="1" operator="equal">
      <formula>2</formula>
    </cfRule>
    <cfRule type="cellIs" dxfId="2122" priority="1605" stopIfTrue="1" operator="equal">
      <formula>1</formula>
    </cfRule>
  </conditionalFormatting>
  <conditionalFormatting sqref="W30:X30">
    <cfRule type="cellIs" dxfId="2121" priority="1603" stopIfTrue="1" operator="equal">
      <formula>99</formula>
    </cfRule>
  </conditionalFormatting>
  <conditionalFormatting sqref="X30">
    <cfRule type="cellIs" dxfId="2120" priority="1602" stopIfTrue="1" operator="equal">
      <formula>26</formula>
    </cfRule>
  </conditionalFormatting>
  <conditionalFormatting sqref="X30">
    <cfRule type="cellIs" dxfId="2119" priority="1601" stopIfTrue="1" operator="equal">
      <formula>99</formula>
    </cfRule>
  </conditionalFormatting>
  <conditionalFormatting sqref="W30">
    <cfRule type="cellIs" dxfId="2118" priority="1599" stopIfTrue="1" operator="equal">
      <formula>2</formula>
    </cfRule>
    <cfRule type="cellIs" dxfId="2117" priority="1600" stopIfTrue="1" operator="equal">
      <formula>1</formula>
    </cfRule>
  </conditionalFormatting>
  <conditionalFormatting sqref="Y30:Z30">
    <cfRule type="cellIs" dxfId="2116" priority="1598" stopIfTrue="1" operator="equal">
      <formula>99</formula>
    </cfRule>
  </conditionalFormatting>
  <conditionalFormatting sqref="Z30">
    <cfRule type="cellIs" dxfId="2115" priority="1597" stopIfTrue="1" operator="equal">
      <formula>26</formula>
    </cfRule>
  </conditionalFormatting>
  <conditionalFormatting sqref="Z30">
    <cfRule type="cellIs" dxfId="2114" priority="1596" stopIfTrue="1" operator="equal">
      <formula>99</formula>
    </cfRule>
  </conditionalFormatting>
  <conditionalFormatting sqref="Y30">
    <cfRule type="cellIs" dxfId="2113" priority="1594" stopIfTrue="1" operator="equal">
      <formula>2</formula>
    </cfRule>
    <cfRule type="cellIs" dxfId="2112" priority="1595" stopIfTrue="1" operator="equal">
      <formula>1</formula>
    </cfRule>
  </conditionalFormatting>
  <conditionalFormatting sqref="AA30:AB30">
    <cfRule type="cellIs" dxfId="2111" priority="1593" stopIfTrue="1" operator="equal">
      <formula>99</formula>
    </cfRule>
  </conditionalFormatting>
  <conditionalFormatting sqref="AB30">
    <cfRule type="cellIs" dxfId="2110" priority="1592" stopIfTrue="1" operator="equal">
      <formula>26</formula>
    </cfRule>
  </conditionalFormatting>
  <conditionalFormatting sqref="AB30">
    <cfRule type="cellIs" dxfId="2109" priority="1591" stopIfTrue="1" operator="equal">
      <formula>99</formula>
    </cfRule>
  </conditionalFormatting>
  <conditionalFormatting sqref="AA30">
    <cfRule type="cellIs" dxfId="2108" priority="1589" stopIfTrue="1" operator="equal">
      <formula>2</formula>
    </cfRule>
    <cfRule type="cellIs" dxfId="2107" priority="1590" stopIfTrue="1" operator="equal">
      <formula>1</formula>
    </cfRule>
  </conditionalFormatting>
  <conditionalFormatting sqref="AC30:AD30">
    <cfRule type="cellIs" dxfId="2106" priority="1588" stopIfTrue="1" operator="equal">
      <formula>99</formula>
    </cfRule>
  </conditionalFormatting>
  <conditionalFormatting sqref="AD30">
    <cfRule type="cellIs" dxfId="2105" priority="1587" stopIfTrue="1" operator="equal">
      <formula>26</formula>
    </cfRule>
  </conditionalFormatting>
  <conditionalFormatting sqref="AD30">
    <cfRule type="cellIs" dxfId="2104" priority="1586" stopIfTrue="1" operator="equal">
      <formula>99</formula>
    </cfRule>
  </conditionalFormatting>
  <conditionalFormatting sqref="AC30">
    <cfRule type="cellIs" dxfId="2103" priority="1584" stopIfTrue="1" operator="equal">
      <formula>2</formula>
    </cfRule>
    <cfRule type="cellIs" dxfId="2102" priority="1585" stopIfTrue="1" operator="equal">
      <formula>1</formula>
    </cfRule>
  </conditionalFormatting>
  <conditionalFormatting sqref="AE30:AF30">
    <cfRule type="cellIs" dxfId="2101" priority="1583" stopIfTrue="1" operator="equal">
      <formula>99</formula>
    </cfRule>
  </conditionalFormatting>
  <conditionalFormatting sqref="AF30">
    <cfRule type="cellIs" dxfId="2100" priority="1582" stopIfTrue="1" operator="equal">
      <formula>26</formula>
    </cfRule>
  </conditionalFormatting>
  <conditionalFormatting sqref="AF30">
    <cfRule type="cellIs" dxfId="2099" priority="1581" stopIfTrue="1" operator="equal">
      <formula>99</formula>
    </cfRule>
  </conditionalFormatting>
  <conditionalFormatting sqref="AE30">
    <cfRule type="cellIs" dxfId="2098" priority="1579" stopIfTrue="1" operator="equal">
      <formula>2</formula>
    </cfRule>
    <cfRule type="cellIs" dxfId="2097" priority="1580" stopIfTrue="1" operator="equal">
      <formula>1</formula>
    </cfRule>
  </conditionalFormatting>
  <conditionalFormatting sqref="AH30">
    <cfRule type="cellIs" dxfId="2096" priority="1578" stopIfTrue="1" operator="equal">
      <formula>26</formula>
    </cfRule>
  </conditionalFormatting>
  <conditionalFormatting sqref="AH30">
    <cfRule type="cellIs" dxfId="2095" priority="1577" stopIfTrue="1" operator="equal">
      <formula>99</formula>
    </cfRule>
  </conditionalFormatting>
  <conditionalFormatting sqref="AG30">
    <cfRule type="cellIs" dxfId="2094" priority="1575" stopIfTrue="1" operator="equal">
      <formula>2</formula>
    </cfRule>
    <cfRule type="cellIs" dxfId="2093" priority="1576" stopIfTrue="1" operator="equal">
      <formula>1</formula>
    </cfRule>
  </conditionalFormatting>
  <conditionalFormatting sqref="AG31:AH31">
    <cfRule type="cellIs" dxfId="2092" priority="1574" stopIfTrue="1" operator="equal">
      <formula>99</formula>
    </cfRule>
  </conditionalFormatting>
  <conditionalFormatting sqref="M31:N31">
    <cfRule type="cellIs" dxfId="2091" priority="1573" stopIfTrue="1" operator="equal">
      <formula>99</formula>
    </cfRule>
  </conditionalFormatting>
  <conditionalFormatting sqref="N31">
    <cfRule type="cellIs" dxfId="2090" priority="1572" stopIfTrue="1" operator="equal">
      <formula>26</formula>
    </cfRule>
  </conditionalFormatting>
  <conditionalFormatting sqref="N31">
    <cfRule type="cellIs" dxfId="2089" priority="1571" stopIfTrue="1" operator="equal">
      <formula>99</formula>
    </cfRule>
  </conditionalFormatting>
  <conditionalFormatting sqref="M31">
    <cfRule type="cellIs" dxfId="2088" priority="1569" stopIfTrue="1" operator="equal">
      <formula>2</formula>
    </cfRule>
    <cfRule type="cellIs" dxfId="2087" priority="1570" stopIfTrue="1" operator="equal">
      <formula>1</formula>
    </cfRule>
  </conditionalFormatting>
  <conditionalFormatting sqref="O31:P31">
    <cfRule type="cellIs" dxfId="2086" priority="1568" stopIfTrue="1" operator="equal">
      <formula>99</formula>
    </cfRule>
  </conditionalFormatting>
  <conditionalFormatting sqref="P31">
    <cfRule type="cellIs" dxfId="2085" priority="1567" stopIfTrue="1" operator="equal">
      <formula>26</formula>
    </cfRule>
  </conditionalFormatting>
  <conditionalFormatting sqref="P31">
    <cfRule type="cellIs" dxfId="2084" priority="1566" stopIfTrue="1" operator="equal">
      <formula>99</formula>
    </cfRule>
  </conditionalFormatting>
  <conditionalFormatting sqref="O31">
    <cfRule type="cellIs" dxfId="2083" priority="1564" stopIfTrue="1" operator="equal">
      <formula>2</formula>
    </cfRule>
    <cfRule type="cellIs" dxfId="2082" priority="1565" stopIfTrue="1" operator="equal">
      <formula>1</formula>
    </cfRule>
  </conditionalFormatting>
  <conditionalFormatting sqref="Q31:R31">
    <cfRule type="cellIs" dxfId="2081" priority="1563" stopIfTrue="1" operator="equal">
      <formula>99</formula>
    </cfRule>
  </conditionalFormatting>
  <conditionalFormatting sqref="R31">
    <cfRule type="cellIs" dxfId="2080" priority="1562" stopIfTrue="1" operator="equal">
      <formula>26</formula>
    </cfRule>
  </conditionalFormatting>
  <conditionalFormatting sqref="R31">
    <cfRule type="cellIs" dxfId="2079" priority="1561" stopIfTrue="1" operator="equal">
      <formula>99</formula>
    </cfRule>
  </conditionalFormatting>
  <conditionalFormatting sqref="Q31">
    <cfRule type="cellIs" dxfId="2078" priority="1559" stopIfTrue="1" operator="equal">
      <formula>2</formula>
    </cfRule>
    <cfRule type="cellIs" dxfId="2077" priority="1560" stopIfTrue="1" operator="equal">
      <formula>1</formula>
    </cfRule>
  </conditionalFormatting>
  <conditionalFormatting sqref="S31:T31">
    <cfRule type="cellIs" dxfId="2076" priority="1558" stopIfTrue="1" operator="equal">
      <formula>99</formula>
    </cfRule>
  </conditionalFormatting>
  <conditionalFormatting sqref="T31">
    <cfRule type="cellIs" dxfId="2075" priority="1557" stopIfTrue="1" operator="equal">
      <formula>26</formula>
    </cfRule>
  </conditionalFormatting>
  <conditionalFormatting sqref="T31">
    <cfRule type="cellIs" dxfId="2074" priority="1556" stopIfTrue="1" operator="equal">
      <formula>99</formula>
    </cfRule>
  </conditionalFormatting>
  <conditionalFormatting sqref="S31">
    <cfRule type="cellIs" dxfId="2073" priority="1554" stopIfTrue="1" operator="equal">
      <formula>2</formula>
    </cfRule>
    <cfRule type="cellIs" dxfId="2072" priority="1555" stopIfTrue="1" operator="equal">
      <formula>1</formula>
    </cfRule>
  </conditionalFormatting>
  <conditionalFormatting sqref="U31:V31">
    <cfRule type="cellIs" dxfId="2071" priority="1553" stopIfTrue="1" operator="equal">
      <formula>99</formula>
    </cfRule>
  </conditionalFormatting>
  <conditionalFormatting sqref="V31">
    <cfRule type="cellIs" dxfId="2070" priority="1552" stopIfTrue="1" operator="equal">
      <formula>26</formula>
    </cfRule>
  </conditionalFormatting>
  <conditionalFormatting sqref="V31">
    <cfRule type="cellIs" dxfId="2069" priority="1551" stopIfTrue="1" operator="equal">
      <formula>99</formula>
    </cfRule>
  </conditionalFormatting>
  <conditionalFormatting sqref="U31">
    <cfRule type="cellIs" dxfId="2068" priority="1549" stopIfTrue="1" operator="equal">
      <formula>2</formula>
    </cfRule>
    <cfRule type="cellIs" dxfId="2067" priority="1550" stopIfTrue="1" operator="equal">
      <formula>1</formula>
    </cfRule>
  </conditionalFormatting>
  <conditionalFormatting sqref="W31:X31">
    <cfRule type="cellIs" dxfId="2066" priority="1548" stopIfTrue="1" operator="equal">
      <formula>99</formula>
    </cfRule>
  </conditionalFormatting>
  <conditionalFormatting sqref="X31">
    <cfRule type="cellIs" dxfId="2065" priority="1547" stopIfTrue="1" operator="equal">
      <formula>26</formula>
    </cfRule>
  </conditionalFormatting>
  <conditionalFormatting sqref="X31">
    <cfRule type="cellIs" dxfId="2064" priority="1546" stopIfTrue="1" operator="equal">
      <formula>99</formula>
    </cfRule>
  </conditionalFormatting>
  <conditionalFormatting sqref="W31">
    <cfRule type="cellIs" dxfId="2063" priority="1544" stopIfTrue="1" operator="equal">
      <formula>2</formula>
    </cfRule>
    <cfRule type="cellIs" dxfId="2062" priority="1545" stopIfTrue="1" operator="equal">
      <formula>1</formula>
    </cfRule>
  </conditionalFormatting>
  <conditionalFormatting sqref="Y31:Z31">
    <cfRule type="cellIs" dxfId="2061" priority="1543" stopIfTrue="1" operator="equal">
      <formula>99</formula>
    </cfRule>
  </conditionalFormatting>
  <conditionalFormatting sqref="Z31">
    <cfRule type="cellIs" dxfId="2060" priority="1542" stopIfTrue="1" operator="equal">
      <formula>26</formula>
    </cfRule>
  </conditionalFormatting>
  <conditionalFormatting sqref="Z31">
    <cfRule type="cellIs" dxfId="2059" priority="1541" stopIfTrue="1" operator="equal">
      <formula>99</formula>
    </cfRule>
  </conditionalFormatting>
  <conditionalFormatting sqref="Y31">
    <cfRule type="cellIs" dxfId="2058" priority="1539" stopIfTrue="1" operator="equal">
      <formula>2</formula>
    </cfRule>
    <cfRule type="cellIs" dxfId="2057" priority="1540" stopIfTrue="1" operator="equal">
      <formula>1</formula>
    </cfRule>
  </conditionalFormatting>
  <conditionalFormatting sqref="AA31:AB31">
    <cfRule type="cellIs" dxfId="2056" priority="1538" stopIfTrue="1" operator="equal">
      <formula>99</formula>
    </cfRule>
  </conditionalFormatting>
  <conditionalFormatting sqref="AB31">
    <cfRule type="cellIs" dxfId="2055" priority="1537" stopIfTrue="1" operator="equal">
      <formula>26</formula>
    </cfRule>
  </conditionalFormatting>
  <conditionalFormatting sqref="AB31">
    <cfRule type="cellIs" dxfId="2054" priority="1536" stopIfTrue="1" operator="equal">
      <formula>99</formula>
    </cfRule>
  </conditionalFormatting>
  <conditionalFormatting sqref="AA31">
    <cfRule type="cellIs" dxfId="2053" priority="1534" stopIfTrue="1" operator="equal">
      <formula>2</formula>
    </cfRule>
    <cfRule type="cellIs" dxfId="2052" priority="1535" stopIfTrue="1" operator="equal">
      <formula>1</formula>
    </cfRule>
  </conditionalFormatting>
  <conditionalFormatting sqref="AC31:AD31">
    <cfRule type="cellIs" dxfId="2051" priority="1533" stopIfTrue="1" operator="equal">
      <formula>99</formula>
    </cfRule>
  </conditionalFormatting>
  <conditionalFormatting sqref="AD31">
    <cfRule type="cellIs" dxfId="2050" priority="1532" stopIfTrue="1" operator="equal">
      <formula>26</formula>
    </cfRule>
  </conditionalFormatting>
  <conditionalFormatting sqref="AD31">
    <cfRule type="cellIs" dxfId="2049" priority="1531" stopIfTrue="1" operator="equal">
      <formula>99</formula>
    </cfRule>
  </conditionalFormatting>
  <conditionalFormatting sqref="AC31">
    <cfRule type="cellIs" dxfId="2048" priority="1529" stopIfTrue="1" operator="equal">
      <formula>2</formula>
    </cfRule>
    <cfRule type="cellIs" dxfId="2047" priority="1530" stopIfTrue="1" operator="equal">
      <formula>1</formula>
    </cfRule>
  </conditionalFormatting>
  <conditionalFormatting sqref="AE31:AF31">
    <cfRule type="cellIs" dxfId="2046" priority="1528" stopIfTrue="1" operator="equal">
      <formula>99</formula>
    </cfRule>
  </conditionalFormatting>
  <conditionalFormatting sqref="AF31">
    <cfRule type="cellIs" dxfId="2045" priority="1527" stopIfTrue="1" operator="equal">
      <formula>26</formula>
    </cfRule>
  </conditionalFormatting>
  <conditionalFormatting sqref="AF31">
    <cfRule type="cellIs" dxfId="2044" priority="1526" stopIfTrue="1" operator="equal">
      <formula>99</formula>
    </cfRule>
  </conditionalFormatting>
  <conditionalFormatting sqref="AE31">
    <cfRule type="cellIs" dxfId="2043" priority="1524" stopIfTrue="1" operator="equal">
      <formula>2</formula>
    </cfRule>
    <cfRule type="cellIs" dxfId="2042" priority="1525" stopIfTrue="1" operator="equal">
      <formula>1</formula>
    </cfRule>
  </conditionalFormatting>
  <conditionalFormatting sqref="AH31">
    <cfRule type="cellIs" dxfId="2041" priority="1523" stopIfTrue="1" operator="equal">
      <formula>26</formula>
    </cfRule>
  </conditionalFormatting>
  <conditionalFormatting sqref="AH31">
    <cfRule type="cellIs" dxfId="2040" priority="1522" stopIfTrue="1" operator="equal">
      <formula>99</formula>
    </cfRule>
  </conditionalFormatting>
  <conditionalFormatting sqref="AG31">
    <cfRule type="cellIs" dxfId="2039" priority="1520" stopIfTrue="1" operator="equal">
      <formula>2</formula>
    </cfRule>
    <cfRule type="cellIs" dxfId="2038" priority="1521" stopIfTrue="1" operator="equal">
      <formula>1</formula>
    </cfRule>
  </conditionalFormatting>
  <conditionalFormatting sqref="AG32:AH32">
    <cfRule type="cellIs" dxfId="2037" priority="1519" stopIfTrue="1" operator="equal">
      <formula>99</formula>
    </cfRule>
  </conditionalFormatting>
  <conditionalFormatting sqref="M32:N32">
    <cfRule type="cellIs" dxfId="2036" priority="1518" stopIfTrue="1" operator="equal">
      <formula>99</formula>
    </cfRule>
  </conditionalFormatting>
  <conditionalFormatting sqref="N32">
    <cfRule type="cellIs" dxfId="2035" priority="1517" stopIfTrue="1" operator="equal">
      <formula>26</formula>
    </cfRule>
  </conditionalFormatting>
  <conditionalFormatting sqref="N32">
    <cfRule type="cellIs" dxfId="2034" priority="1516" stopIfTrue="1" operator="equal">
      <formula>99</formula>
    </cfRule>
  </conditionalFormatting>
  <conditionalFormatting sqref="M32">
    <cfRule type="cellIs" dxfId="2033" priority="1514" stopIfTrue="1" operator="equal">
      <formula>2</formula>
    </cfRule>
    <cfRule type="cellIs" dxfId="2032" priority="1515" stopIfTrue="1" operator="equal">
      <formula>1</formula>
    </cfRule>
  </conditionalFormatting>
  <conditionalFormatting sqref="O32:P32">
    <cfRule type="cellIs" dxfId="2031" priority="1513" stopIfTrue="1" operator="equal">
      <formula>99</formula>
    </cfRule>
  </conditionalFormatting>
  <conditionalFormatting sqref="P32">
    <cfRule type="cellIs" dxfId="2030" priority="1512" stopIfTrue="1" operator="equal">
      <formula>26</formula>
    </cfRule>
  </conditionalFormatting>
  <conditionalFormatting sqref="P32">
    <cfRule type="cellIs" dxfId="2029" priority="1511" stopIfTrue="1" operator="equal">
      <formula>99</formula>
    </cfRule>
  </conditionalFormatting>
  <conditionalFormatting sqref="O32">
    <cfRule type="cellIs" dxfId="2028" priority="1509" stopIfTrue="1" operator="equal">
      <formula>2</formula>
    </cfRule>
    <cfRule type="cellIs" dxfId="2027" priority="1510" stopIfTrue="1" operator="equal">
      <formula>1</formula>
    </cfRule>
  </conditionalFormatting>
  <conditionalFormatting sqref="Q32:R32">
    <cfRule type="cellIs" dxfId="2026" priority="1508" stopIfTrue="1" operator="equal">
      <formula>99</formula>
    </cfRule>
  </conditionalFormatting>
  <conditionalFormatting sqref="R32">
    <cfRule type="cellIs" dxfId="2025" priority="1507" stopIfTrue="1" operator="equal">
      <formula>26</formula>
    </cfRule>
  </conditionalFormatting>
  <conditionalFormatting sqref="R32">
    <cfRule type="cellIs" dxfId="2024" priority="1506" stopIfTrue="1" operator="equal">
      <formula>99</formula>
    </cfRule>
  </conditionalFormatting>
  <conditionalFormatting sqref="Q32">
    <cfRule type="cellIs" dxfId="2023" priority="1504" stopIfTrue="1" operator="equal">
      <formula>2</formula>
    </cfRule>
    <cfRule type="cellIs" dxfId="2022" priority="1505" stopIfTrue="1" operator="equal">
      <formula>1</formula>
    </cfRule>
  </conditionalFormatting>
  <conditionalFormatting sqref="S32:T32">
    <cfRule type="cellIs" dxfId="2021" priority="1503" stopIfTrue="1" operator="equal">
      <formula>99</formula>
    </cfRule>
  </conditionalFormatting>
  <conditionalFormatting sqref="T32">
    <cfRule type="cellIs" dxfId="2020" priority="1502" stopIfTrue="1" operator="equal">
      <formula>26</formula>
    </cfRule>
  </conditionalFormatting>
  <conditionalFormatting sqref="T32">
    <cfRule type="cellIs" dxfId="2019" priority="1501" stopIfTrue="1" operator="equal">
      <formula>99</formula>
    </cfRule>
  </conditionalFormatting>
  <conditionalFormatting sqref="S32">
    <cfRule type="cellIs" dxfId="2018" priority="1499" stopIfTrue="1" operator="equal">
      <formula>2</formula>
    </cfRule>
    <cfRule type="cellIs" dxfId="2017" priority="1500" stopIfTrue="1" operator="equal">
      <formula>1</formula>
    </cfRule>
  </conditionalFormatting>
  <conditionalFormatting sqref="U32:V32">
    <cfRule type="cellIs" dxfId="2016" priority="1498" stopIfTrue="1" operator="equal">
      <formula>99</formula>
    </cfRule>
  </conditionalFormatting>
  <conditionalFormatting sqref="V32">
    <cfRule type="cellIs" dxfId="2015" priority="1497" stopIfTrue="1" operator="equal">
      <formula>26</formula>
    </cfRule>
  </conditionalFormatting>
  <conditionalFormatting sqref="V32">
    <cfRule type="cellIs" dxfId="2014" priority="1496" stopIfTrue="1" operator="equal">
      <formula>99</formula>
    </cfRule>
  </conditionalFormatting>
  <conditionalFormatting sqref="U32">
    <cfRule type="cellIs" dxfId="2013" priority="1494" stopIfTrue="1" operator="equal">
      <formula>2</formula>
    </cfRule>
    <cfRule type="cellIs" dxfId="2012" priority="1495" stopIfTrue="1" operator="equal">
      <formula>1</formula>
    </cfRule>
  </conditionalFormatting>
  <conditionalFormatting sqref="W32:X32">
    <cfRule type="cellIs" dxfId="2011" priority="1493" stopIfTrue="1" operator="equal">
      <formula>99</formula>
    </cfRule>
  </conditionalFormatting>
  <conditionalFormatting sqref="X32">
    <cfRule type="cellIs" dxfId="2010" priority="1492" stopIfTrue="1" operator="equal">
      <formula>26</formula>
    </cfRule>
  </conditionalFormatting>
  <conditionalFormatting sqref="X32">
    <cfRule type="cellIs" dxfId="2009" priority="1491" stopIfTrue="1" operator="equal">
      <formula>99</formula>
    </cfRule>
  </conditionalFormatting>
  <conditionalFormatting sqref="W32">
    <cfRule type="cellIs" dxfId="2008" priority="1489" stopIfTrue="1" operator="equal">
      <formula>2</formula>
    </cfRule>
    <cfRule type="cellIs" dxfId="2007" priority="1490" stopIfTrue="1" operator="equal">
      <formula>1</formula>
    </cfRule>
  </conditionalFormatting>
  <conditionalFormatting sqref="Y32:Z32">
    <cfRule type="cellIs" dxfId="2006" priority="1488" stopIfTrue="1" operator="equal">
      <formula>99</formula>
    </cfRule>
  </conditionalFormatting>
  <conditionalFormatting sqref="Z32">
    <cfRule type="cellIs" dxfId="2005" priority="1487" stopIfTrue="1" operator="equal">
      <formula>26</formula>
    </cfRule>
  </conditionalFormatting>
  <conditionalFormatting sqref="Z32">
    <cfRule type="cellIs" dxfId="2004" priority="1486" stopIfTrue="1" operator="equal">
      <formula>99</formula>
    </cfRule>
  </conditionalFormatting>
  <conditionalFormatting sqref="Y32">
    <cfRule type="cellIs" dxfId="2003" priority="1484" stopIfTrue="1" operator="equal">
      <formula>2</formula>
    </cfRule>
    <cfRule type="cellIs" dxfId="2002" priority="1485" stopIfTrue="1" operator="equal">
      <formula>1</formula>
    </cfRule>
  </conditionalFormatting>
  <conditionalFormatting sqref="AA32:AB32">
    <cfRule type="cellIs" dxfId="2001" priority="1483" stopIfTrue="1" operator="equal">
      <formula>99</formula>
    </cfRule>
  </conditionalFormatting>
  <conditionalFormatting sqref="AB32">
    <cfRule type="cellIs" dxfId="2000" priority="1482" stopIfTrue="1" operator="equal">
      <formula>26</formula>
    </cfRule>
  </conditionalFormatting>
  <conditionalFormatting sqref="AB32">
    <cfRule type="cellIs" dxfId="1999" priority="1481" stopIfTrue="1" operator="equal">
      <formula>99</formula>
    </cfRule>
  </conditionalFormatting>
  <conditionalFormatting sqref="AA32">
    <cfRule type="cellIs" dxfId="1998" priority="1479" stopIfTrue="1" operator="equal">
      <formula>2</formula>
    </cfRule>
    <cfRule type="cellIs" dxfId="1997" priority="1480" stopIfTrue="1" operator="equal">
      <formula>1</formula>
    </cfRule>
  </conditionalFormatting>
  <conditionalFormatting sqref="AC32:AD32">
    <cfRule type="cellIs" dxfId="1996" priority="1478" stopIfTrue="1" operator="equal">
      <formula>99</formula>
    </cfRule>
  </conditionalFormatting>
  <conditionalFormatting sqref="AD32">
    <cfRule type="cellIs" dxfId="1995" priority="1477" stopIfTrue="1" operator="equal">
      <formula>26</formula>
    </cfRule>
  </conditionalFormatting>
  <conditionalFormatting sqref="AD32">
    <cfRule type="cellIs" dxfId="1994" priority="1476" stopIfTrue="1" operator="equal">
      <formula>99</formula>
    </cfRule>
  </conditionalFormatting>
  <conditionalFormatting sqref="AC32">
    <cfRule type="cellIs" dxfId="1993" priority="1474" stopIfTrue="1" operator="equal">
      <formula>2</formula>
    </cfRule>
    <cfRule type="cellIs" dxfId="1992" priority="1475" stopIfTrue="1" operator="equal">
      <formula>1</formula>
    </cfRule>
  </conditionalFormatting>
  <conditionalFormatting sqref="AE32:AF32">
    <cfRule type="cellIs" dxfId="1991" priority="1473" stopIfTrue="1" operator="equal">
      <formula>99</formula>
    </cfRule>
  </conditionalFormatting>
  <conditionalFormatting sqref="AF32">
    <cfRule type="cellIs" dxfId="1990" priority="1472" stopIfTrue="1" operator="equal">
      <formula>26</formula>
    </cfRule>
  </conditionalFormatting>
  <conditionalFormatting sqref="AF32">
    <cfRule type="cellIs" dxfId="1989" priority="1471" stopIfTrue="1" operator="equal">
      <formula>99</formula>
    </cfRule>
  </conditionalFormatting>
  <conditionalFormatting sqref="AE32">
    <cfRule type="cellIs" dxfId="1988" priority="1469" stopIfTrue="1" operator="equal">
      <formula>2</formula>
    </cfRule>
    <cfRule type="cellIs" dxfId="1987" priority="1470" stopIfTrue="1" operator="equal">
      <formula>1</formula>
    </cfRule>
  </conditionalFormatting>
  <conditionalFormatting sqref="AH32">
    <cfRule type="cellIs" dxfId="1986" priority="1468" stopIfTrue="1" operator="equal">
      <formula>26</formula>
    </cfRule>
  </conditionalFormatting>
  <conditionalFormatting sqref="AH32">
    <cfRule type="cellIs" dxfId="1985" priority="1467" stopIfTrue="1" operator="equal">
      <formula>99</formula>
    </cfRule>
  </conditionalFormatting>
  <conditionalFormatting sqref="AG32">
    <cfRule type="cellIs" dxfId="1984" priority="1465" stopIfTrue="1" operator="equal">
      <formula>2</formula>
    </cfRule>
    <cfRule type="cellIs" dxfId="1983" priority="1466" stopIfTrue="1" operator="equal">
      <formula>1</formula>
    </cfRule>
  </conditionalFormatting>
  <conditionalFormatting sqref="AG33:AH33">
    <cfRule type="cellIs" dxfId="1982" priority="1464" stopIfTrue="1" operator="equal">
      <formula>99</formula>
    </cfRule>
  </conditionalFormatting>
  <conditionalFormatting sqref="M33:N33">
    <cfRule type="cellIs" dxfId="1981" priority="1463" stopIfTrue="1" operator="equal">
      <formula>99</formula>
    </cfRule>
  </conditionalFormatting>
  <conditionalFormatting sqref="N33">
    <cfRule type="cellIs" dxfId="1980" priority="1462" stopIfTrue="1" operator="equal">
      <formula>26</formula>
    </cfRule>
  </conditionalFormatting>
  <conditionalFormatting sqref="N33">
    <cfRule type="cellIs" dxfId="1979" priority="1461" stopIfTrue="1" operator="equal">
      <formula>99</formula>
    </cfRule>
  </conditionalFormatting>
  <conditionalFormatting sqref="M33">
    <cfRule type="cellIs" dxfId="1978" priority="1459" stopIfTrue="1" operator="equal">
      <formula>2</formula>
    </cfRule>
    <cfRule type="cellIs" dxfId="1977" priority="1460" stopIfTrue="1" operator="equal">
      <formula>1</formula>
    </cfRule>
  </conditionalFormatting>
  <conditionalFormatting sqref="O33:P33">
    <cfRule type="cellIs" dxfId="1976" priority="1458" stopIfTrue="1" operator="equal">
      <formula>99</formula>
    </cfRule>
  </conditionalFormatting>
  <conditionalFormatting sqref="P33">
    <cfRule type="cellIs" dxfId="1975" priority="1457" stopIfTrue="1" operator="equal">
      <formula>26</formula>
    </cfRule>
  </conditionalFormatting>
  <conditionalFormatting sqref="P33">
    <cfRule type="cellIs" dxfId="1974" priority="1456" stopIfTrue="1" operator="equal">
      <formula>99</formula>
    </cfRule>
  </conditionalFormatting>
  <conditionalFormatting sqref="O33">
    <cfRule type="cellIs" dxfId="1973" priority="1454" stopIfTrue="1" operator="equal">
      <formula>2</formula>
    </cfRule>
    <cfRule type="cellIs" dxfId="1972" priority="1455" stopIfTrue="1" operator="equal">
      <formula>1</formula>
    </cfRule>
  </conditionalFormatting>
  <conditionalFormatting sqref="Q33:R33">
    <cfRule type="cellIs" dxfId="1971" priority="1453" stopIfTrue="1" operator="equal">
      <formula>99</formula>
    </cfRule>
  </conditionalFormatting>
  <conditionalFormatting sqref="R33">
    <cfRule type="cellIs" dxfId="1970" priority="1452" stopIfTrue="1" operator="equal">
      <formula>26</formula>
    </cfRule>
  </conditionalFormatting>
  <conditionalFormatting sqref="R33">
    <cfRule type="cellIs" dxfId="1969" priority="1451" stopIfTrue="1" operator="equal">
      <formula>99</formula>
    </cfRule>
  </conditionalFormatting>
  <conditionalFormatting sqref="Q33">
    <cfRule type="cellIs" dxfId="1968" priority="1449" stopIfTrue="1" operator="equal">
      <formula>2</formula>
    </cfRule>
    <cfRule type="cellIs" dxfId="1967" priority="1450" stopIfTrue="1" operator="equal">
      <formula>1</formula>
    </cfRule>
  </conditionalFormatting>
  <conditionalFormatting sqref="S33:T33">
    <cfRule type="cellIs" dxfId="1966" priority="1448" stopIfTrue="1" operator="equal">
      <formula>99</formula>
    </cfRule>
  </conditionalFormatting>
  <conditionalFormatting sqref="T33">
    <cfRule type="cellIs" dxfId="1965" priority="1447" stopIfTrue="1" operator="equal">
      <formula>26</formula>
    </cfRule>
  </conditionalFormatting>
  <conditionalFormatting sqref="T33">
    <cfRule type="cellIs" dxfId="1964" priority="1446" stopIfTrue="1" operator="equal">
      <formula>99</formula>
    </cfRule>
  </conditionalFormatting>
  <conditionalFormatting sqref="S33">
    <cfRule type="cellIs" dxfId="1963" priority="1444" stopIfTrue="1" operator="equal">
      <formula>2</formula>
    </cfRule>
    <cfRule type="cellIs" dxfId="1962" priority="1445" stopIfTrue="1" operator="equal">
      <formula>1</formula>
    </cfRule>
  </conditionalFormatting>
  <conditionalFormatting sqref="U33:V33">
    <cfRule type="cellIs" dxfId="1961" priority="1443" stopIfTrue="1" operator="equal">
      <formula>99</formula>
    </cfRule>
  </conditionalFormatting>
  <conditionalFormatting sqref="V33">
    <cfRule type="cellIs" dxfId="1960" priority="1442" stopIfTrue="1" operator="equal">
      <formula>26</formula>
    </cfRule>
  </conditionalFormatting>
  <conditionalFormatting sqref="V33">
    <cfRule type="cellIs" dxfId="1959" priority="1441" stopIfTrue="1" operator="equal">
      <formula>99</formula>
    </cfRule>
  </conditionalFormatting>
  <conditionalFormatting sqref="U33">
    <cfRule type="cellIs" dxfId="1958" priority="1439" stopIfTrue="1" operator="equal">
      <formula>2</formula>
    </cfRule>
    <cfRule type="cellIs" dxfId="1957" priority="1440" stopIfTrue="1" operator="equal">
      <formula>1</formula>
    </cfRule>
  </conditionalFormatting>
  <conditionalFormatting sqref="W33:X33">
    <cfRule type="cellIs" dxfId="1956" priority="1438" stopIfTrue="1" operator="equal">
      <formula>99</formula>
    </cfRule>
  </conditionalFormatting>
  <conditionalFormatting sqref="X33">
    <cfRule type="cellIs" dxfId="1955" priority="1437" stopIfTrue="1" operator="equal">
      <formula>26</formula>
    </cfRule>
  </conditionalFormatting>
  <conditionalFormatting sqref="X33">
    <cfRule type="cellIs" dxfId="1954" priority="1436" stopIfTrue="1" operator="equal">
      <formula>99</formula>
    </cfRule>
  </conditionalFormatting>
  <conditionalFormatting sqref="W33">
    <cfRule type="cellIs" dxfId="1953" priority="1434" stopIfTrue="1" operator="equal">
      <formula>2</formula>
    </cfRule>
    <cfRule type="cellIs" dxfId="1952" priority="1435" stopIfTrue="1" operator="equal">
      <formula>1</formula>
    </cfRule>
  </conditionalFormatting>
  <conditionalFormatting sqref="Y33:Z33">
    <cfRule type="cellIs" dxfId="1951" priority="1433" stopIfTrue="1" operator="equal">
      <formula>99</formula>
    </cfRule>
  </conditionalFormatting>
  <conditionalFormatting sqref="Z33">
    <cfRule type="cellIs" dxfId="1950" priority="1432" stopIfTrue="1" operator="equal">
      <formula>26</formula>
    </cfRule>
  </conditionalFormatting>
  <conditionalFormatting sqref="Z33">
    <cfRule type="cellIs" dxfId="1949" priority="1431" stopIfTrue="1" operator="equal">
      <formula>99</formula>
    </cfRule>
  </conditionalFormatting>
  <conditionalFormatting sqref="Y33">
    <cfRule type="cellIs" dxfId="1948" priority="1429" stopIfTrue="1" operator="equal">
      <formula>2</formula>
    </cfRule>
    <cfRule type="cellIs" dxfId="1947" priority="1430" stopIfTrue="1" operator="equal">
      <formula>1</formula>
    </cfRule>
  </conditionalFormatting>
  <conditionalFormatting sqref="AA33:AB33">
    <cfRule type="cellIs" dxfId="1946" priority="1428" stopIfTrue="1" operator="equal">
      <formula>99</formula>
    </cfRule>
  </conditionalFormatting>
  <conditionalFormatting sqref="AB33">
    <cfRule type="cellIs" dxfId="1945" priority="1427" stopIfTrue="1" operator="equal">
      <formula>26</formula>
    </cfRule>
  </conditionalFormatting>
  <conditionalFormatting sqref="AB33">
    <cfRule type="cellIs" dxfId="1944" priority="1426" stopIfTrue="1" operator="equal">
      <formula>99</formula>
    </cfRule>
  </conditionalFormatting>
  <conditionalFormatting sqref="AA33">
    <cfRule type="cellIs" dxfId="1943" priority="1424" stopIfTrue="1" operator="equal">
      <formula>2</formula>
    </cfRule>
    <cfRule type="cellIs" dxfId="1942" priority="1425" stopIfTrue="1" operator="equal">
      <formula>1</formula>
    </cfRule>
  </conditionalFormatting>
  <conditionalFormatting sqref="AC33:AD33">
    <cfRule type="cellIs" dxfId="1941" priority="1423" stopIfTrue="1" operator="equal">
      <formula>99</formula>
    </cfRule>
  </conditionalFormatting>
  <conditionalFormatting sqref="AD33">
    <cfRule type="cellIs" dxfId="1940" priority="1422" stopIfTrue="1" operator="equal">
      <formula>26</formula>
    </cfRule>
  </conditionalFormatting>
  <conditionalFormatting sqref="AD33">
    <cfRule type="cellIs" dxfId="1939" priority="1421" stopIfTrue="1" operator="equal">
      <formula>99</formula>
    </cfRule>
  </conditionalFormatting>
  <conditionalFormatting sqref="AC33">
    <cfRule type="cellIs" dxfId="1938" priority="1419" stopIfTrue="1" operator="equal">
      <formula>2</formula>
    </cfRule>
    <cfRule type="cellIs" dxfId="1937" priority="1420" stopIfTrue="1" operator="equal">
      <formula>1</formula>
    </cfRule>
  </conditionalFormatting>
  <conditionalFormatting sqref="AE33:AF33">
    <cfRule type="cellIs" dxfId="1936" priority="1418" stopIfTrue="1" operator="equal">
      <formula>99</formula>
    </cfRule>
  </conditionalFormatting>
  <conditionalFormatting sqref="AF33">
    <cfRule type="cellIs" dxfId="1935" priority="1417" stopIfTrue="1" operator="equal">
      <formula>26</formula>
    </cfRule>
  </conditionalFormatting>
  <conditionalFormatting sqref="AF33">
    <cfRule type="cellIs" dxfId="1934" priority="1416" stopIfTrue="1" operator="equal">
      <formula>99</formula>
    </cfRule>
  </conditionalFormatting>
  <conditionalFormatting sqref="AE33">
    <cfRule type="cellIs" dxfId="1933" priority="1414" stopIfTrue="1" operator="equal">
      <formula>2</formula>
    </cfRule>
    <cfRule type="cellIs" dxfId="1932" priority="1415" stopIfTrue="1" operator="equal">
      <formula>1</formula>
    </cfRule>
  </conditionalFormatting>
  <conditionalFormatting sqref="AH33">
    <cfRule type="cellIs" dxfId="1931" priority="1413" stopIfTrue="1" operator="equal">
      <formula>26</formula>
    </cfRule>
  </conditionalFormatting>
  <conditionalFormatting sqref="AH33">
    <cfRule type="cellIs" dxfId="1930" priority="1412" stopIfTrue="1" operator="equal">
      <formula>99</formula>
    </cfRule>
  </conditionalFormatting>
  <conditionalFormatting sqref="AG33">
    <cfRule type="cellIs" dxfId="1929" priority="1410" stopIfTrue="1" operator="equal">
      <formula>2</formula>
    </cfRule>
    <cfRule type="cellIs" dxfId="1928" priority="1411" stopIfTrue="1" operator="equal">
      <formula>1</formula>
    </cfRule>
  </conditionalFormatting>
  <conditionalFormatting sqref="AG34:AH34">
    <cfRule type="cellIs" dxfId="1927" priority="1409" stopIfTrue="1" operator="equal">
      <formula>99</formula>
    </cfRule>
  </conditionalFormatting>
  <conditionalFormatting sqref="M34:N34">
    <cfRule type="cellIs" dxfId="1926" priority="1408" stopIfTrue="1" operator="equal">
      <formula>99</formula>
    </cfRule>
  </conditionalFormatting>
  <conditionalFormatting sqref="N34">
    <cfRule type="cellIs" dxfId="1925" priority="1407" stopIfTrue="1" operator="equal">
      <formula>26</formula>
    </cfRule>
  </conditionalFormatting>
  <conditionalFormatting sqref="N34">
    <cfRule type="cellIs" dxfId="1924" priority="1406" stopIfTrue="1" operator="equal">
      <formula>99</formula>
    </cfRule>
  </conditionalFormatting>
  <conditionalFormatting sqref="M34">
    <cfRule type="cellIs" dxfId="1923" priority="1404" stopIfTrue="1" operator="equal">
      <formula>2</formula>
    </cfRule>
    <cfRule type="cellIs" dxfId="1922" priority="1405" stopIfTrue="1" operator="equal">
      <formula>1</formula>
    </cfRule>
  </conditionalFormatting>
  <conditionalFormatting sqref="O34:P34">
    <cfRule type="cellIs" dxfId="1921" priority="1403" stopIfTrue="1" operator="equal">
      <formula>99</formula>
    </cfRule>
  </conditionalFormatting>
  <conditionalFormatting sqref="P34">
    <cfRule type="cellIs" dxfId="1920" priority="1402" stopIfTrue="1" operator="equal">
      <formula>26</formula>
    </cfRule>
  </conditionalFormatting>
  <conditionalFormatting sqref="P34">
    <cfRule type="cellIs" dxfId="1919" priority="1401" stopIfTrue="1" operator="equal">
      <formula>99</formula>
    </cfRule>
  </conditionalFormatting>
  <conditionalFormatting sqref="O34">
    <cfRule type="cellIs" dxfId="1918" priority="1399" stopIfTrue="1" operator="equal">
      <formula>2</formula>
    </cfRule>
    <cfRule type="cellIs" dxfId="1917" priority="1400" stopIfTrue="1" operator="equal">
      <formula>1</formula>
    </cfRule>
  </conditionalFormatting>
  <conditionalFormatting sqref="Q34:R34">
    <cfRule type="cellIs" dxfId="1916" priority="1398" stopIfTrue="1" operator="equal">
      <formula>99</formula>
    </cfRule>
  </conditionalFormatting>
  <conditionalFormatting sqref="R34">
    <cfRule type="cellIs" dxfId="1915" priority="1397" stopIfTrue="1" operator="equal">
      <formula>26</formula>
    </cfRule>
  </conditionalFormatting>
  <conditionalFormatting sqref="R34">
    <cfRule type="cellIs" dxfId="1914" priority="1396" stopIfTrue="1" operator="equal">
      <formula>99</formula>
    </cfRule>
  </conditionalFormatting>
  <conditionalFormatting sqref="Q34">
    <cfRule type="cellIs" dxfId="1913" priority="1394" stopIfTrue="1" operator="equal">
      <formula>2</formula>
    </cfRule>
    <cfRule type="cellIs" dxfId="1912" priority="1395" stopIfTrue="1" operator="equal">
      <formula>1</formula>
    </cfRule>
  </conditionalFormatting>
  <conditionalFormatting sqref="S34:T34">
    <cfRule type="cellIs" dxfId="1911" priority="1393" stopIfTrue="1" operator="equal">
      <formula>99</formula>
    </cfRule>
  </conditionalFormatting>
  <conditionalFormatting sqref="T34">
    <cfRule type="cellIs" dxfId="1910" priority="1392" stopIfTrue="1" operator="equal">
      <formula>26</formula>
    </cfRule>
  </conditionalFormatting>
  <conditionalFormatting sqref="T34">
    <cfRule type="cellIs" dxfId="1909" priority="1391" stopIfTrue="1" operator="equal">
      <formula>99</formula>
    </cfRule>
  </conditionalFormatting>
  <conditionalFormatting sqref="S34">
    <cfRule type="cellIs" dxfId="1908" priority="1389" stopIfTrue="1" operator="equal">
      <formula>2</formula>
    </cfRule>
    <cfRule type="cellIs" dxfId="1907" priority="1390" stopIfTrue="1" operator="equal">
      <formula>1</formula>
    </cfRule>
  </conditionalFormatting>
  <conditionalFormatting sqref="U34:V34">
    <cfRule type="cellIs" dxfId="1906" priority="1388" stopIfTrue="1" operator="equal">
      <formula>99</formula>
    </cfRule>
  </conditionalFormatting>
  <conditionalFormatting sqref="V34">
    <cfRule type="cellIs" dxfId="1905" priority="1387" stopIfTrue="1" operator="equal">
      <formula>26</formula>
    </cfRule>
  </conditionalFormatting>
  <conditionalFormatting sqref="V34">
    <cfRule type="cellIs" dxfId="1904" priority="1386" stopIfTrue="1" operator="equal">
      <formula>99</formula>
    </cfRule>
  </conditionalFormatting>
  <conditionalFormatting sqref="U34">
    <cfRule type="cellIs" dxfId="1903" priority="1384" stopIfTrue="1" operator="equal">
      <formula>2</formula>
    </cfRule>
    <cfRule type="cellIs" dxfId="1902" priority="1385" stopIfTrue="1" operator="equal">
      <formula>1</formula>
    </cfRule>
  </conditionalFormatting>
  <conditionalFormatting sqref="W34:X34">
    <cfRule type="cellIs" dxfId="1901" priority="1383" stopIfTrue="1" operator="equal">
      <formula>99</formula>
    </cfRule>
  </conditionalFormatting>
  <conditionalFormatting sqref="X34">
    <cfRule type="cellIs" dxfId="1900" priority="1382" stopIfTrue="1" operator="equal">
      <formula>26</formula>
    </cfRule>
  </conditionalFormatting>
  <conditionalFormatting sqref="X34">
    <cfRule type="cellIs" dxfId="1899" priority="1381" stopIfTrue="1" operator="equal">
      <formula>99</formula>
    </cfRule>
  </conditionalFormatting>
  <conditionalFormatting sqref="W34">
    <cfRule type="cellIs" dxfId="1898" priority="1379" stopIfTrue="1" operator="equal">
      <formula>2</formula>
    </cfRule>
    <cfRule type="cellIs" dxfId="1897" priority="1380" stopIfTrue="1" operator="equal">
      <formula>1</formula>
    </cfRule>
  </conditionalFormatting>
  <conditionalFormatting sqref="Y34:Z34">
    <cfRule type="cellIs" dxfId="1896" priority="1378" stopIfTrue="1" operator="equal">
      <formula>99</formula>
    </cfRule>
  </conditionalFormatting>
  <conditionalFormatting sqref="Z34">
    <cfRule type="cellIs" dxfId="1895" priority="1377" stopIfTrue="1" operator="equal">
      <formula>26</formula>
    </cfRule>
  </conditionalFormatting>
  <conditionalFormatting sqref="Z34">
    <cfRule type="cellIs" dxfId="1894" priority="1376" stopIfTrue="1" operator="equal">
      <formula>99</formula>
    </cfRule>
  </conditionalFormatting>
  <conditionalFormatting sqref="Y34">
    <cfRule type="cellIs" dxfId="1893" priority="1374" stopIfTrue="1" operator="equal">
      <formula>2</formula>
    </cfRule>
    <cfRule type="cellIs" dxfId="1892" priority="1375" stopIfTrue="1" operator="equal">
      <formula>1</formula>
    </cfRule>
  </conditionalFormatting>
  <conditionalFormatting sqref="AA34:AB34">
    <cfRule type="cellIs" dxfId="1891" priority="1373" stopIfTrue="1" operator="equal">
      <formula>99</formula>
    </cfRule>
  </conditionalFormatting>
  <conditionalFormatting sqref="AB34">
    <cfRule type="cellIs" dxfId="1890" priority="1372" stopIfTrue="1" operator="equal">
      <formula>26</formula>
    </cfRule>
  </conditionalFormatting>
  <conditionalFormatting sqref="AB34">
    <cfRule type="cellIs" dxfId="1889" priority="1371" stopIfTrue="1" operator="equal">
      <formula>99</formula>
    </cfRule>
  </conditionalFormatting>
  <conditionalFormatting sqref="AA34">
    <cfRule type="cellIs" dxfId="1888" priority="1369" stopIfTrue="1" operator="equal">
      <formula>2</formula>
    </cfRule>
    <cfRule type="cellIs" dxfId="1887" priority="1370" stopIfTrue="1" operator="equal">
      <formula>1</formula>
    </cfRule>
  </conditionalFormatting>
  <conditionalFormatting sqref="AC34:AD34">
    <cfRule type="cellIs" dxfId="1886" priority="1368" stopIfTrue="1" operator="equal">
      <formula>99</formula>
    </cfRule>
  </conditionalFormatting>
  <conditionalFormatting sqref="AD34">
    <cfRule type="cellIs" dxfId="1885" priority="1367" stopIfTrue="1" operator="equal">
      <formula>26</formula>
    </cfRule>
  </conditionalFormatting>
  <conditionalFormatting sqref="AD34">
    <cfRule type="cellIs" dxfId="1884" priority="1366" stopIfTrue="1" operator="equal">
      <formula>99</formula>
    </cfRule>
  </conditionalFormatting>
  <conditionalFormatting sqref="AC34">
    <cfRule type="cellIs" dxfId="1883" priority="1364" stopIfTrue="1" operator="equal">
      <formula>2</formula>
    </cfRule>
    <cfRule type="cellIs" dxfId="1882" priority="1365" stopIfTrue="1" operator="equal">
      <formula>1</formula>
    </cfRule>
  </conditionalFormatting>
  <conditionalFormatting sqref="AE34:AF34">
    <cfRule type="cellIs" dxfId="1881" priority="1363" stopIfTrue="1" operator="equal">
      <formula>99</formula>
    </cfRule>
  </conditionalFormatting>
  <conditionalFormatting sqref="AF34">
    <cfRule type="cellIs" dxfId="1880" priority="1362" stopIfTrue="1" operator="equal">
      <formula>26</formula>
    </cfRule>
  </conditionalFormatting>
  <conditionalFormatting sqref="AF34">
    <cfRule type="cellIs" dxfId="1879" priority="1361" stopIfTrue="1" operator="equal">
      <formula>99</formula>
    </cfRule>
  </conditionalFormatting>
  <conditionalFormatting sqref="AE34">
    <cfRule type="cellIs" dxfId="1878" priority="1359" stopIfTrue="1" operator="equal">
      <formula>2</formula>
    </cfRule>
    <cfRule type="cellIs" dxfId="1877" priority="1360" stopIfTrue="1" operator="equal">
      <formula>1</formula>
    </cfRule>
  </conditionalFormatting>
  <conditionalFormatting sqref="AH34">
    <cfRule type="cellIs" dxfId="1876" priority="1358" stopIfTrue="1" operator="equal">
      <formula>26</formula>
    </cfRule>
  </conditionalFormatting>
  <conditionalFormatting sqref="AH34">
    <cfRule type="cellIs" dxfId="1875" priority="1357" stopIfTrue="1" operator="equal">
      <formula>99</formula>
    </cfRule>
  </conditionalFormatting>
  <conditionalFormatting sqref="AG34">
    <cfRule type="cellIs" dxfId="1874" priority="1355" stopIfTrue="1" operator="equal">
      <formula>2</formula>
    </cfRule>
    <cfRule type="cellIs" dxfId="1873" priority="1356" stopIfTrue="1" operator="equal">
      <formula>1</formula>
    </cfRule>
  </conditionalFormatting>
  <conditionalFormatting sqref="AG35:AH35">
    <cfRule type="cellIs" dxfId="1872" priority="1354" stopIfTrue="1" operator="equal">
      <formula>99</formula>
    </cfRule>
  </conditionalFormatting>
  <conditionalFormatting sqref="M35:N35">
    <cfRule type="cellIs" dxfId="1871" priority="1353" stopIfTrue="1" operator="equal">
      <formula>99</formula>
    </cfRule>
  </conditionalFormatting>
  <conditionalFormatting sqref="N35">
    <cfRule type="cellIs" dxfId="1870" priority="1352" stopIfTrue="1" operator="equal">
      <formula>26</formula>
    </cfRule>
  </conditionalFormatting>
  <conditionalFormatting sqref="N35">
    <cfRule type="cellIs" dxfId="1869" priority="1351" stopIfTrue="1" operator="equal">
      <formula>99</formula>
    </cfRule>
  </conditionalFormatting>
  <conditionalFormatting sqref="M35">
    <cfRule type="cellIs" dxfId="1868" priority="1349" stopIfTrue="1" operator="equal">
      <formula>2</formula>
    </cfRule>
    <cfRule type="cellIs" dxfId="1867" priority="1350" stopIfTrue="1" operator="equal">
      <formula>1</formula>
    </cfRule>
  </conditionalFormatting>
  <conditionalFormatting sqref="O35:P35">
    <cfRule type="cellIs" dxfId="1866" priority="1348" stopIfTrue="1" operator="equal">
      <formula>99</formula>
    </cfRule>
  </conditionalFormatting>
  <conditionalFormatting sqref="P35">
    <cfRule type="cellIs" dxfId="1865" priority="1347" stopIfTrue="1" operator="equal">
      <formula>26</formula>
    </cfRule>
  </conditionalFormatting>
  <conditionalFormatting sqref="P35">
    <cfRule type="cellIs" dxfId="1864" priority="1346" stopIfTrue="1" operator="equal">
      <formula>99</formula>
    </cfRule>
  </conditionalFormatting>
  <conditionalFormatting sqref="O35">
    <cfRule type="cellIs" dxfId="1863" priority="1344" stopIfTrue="1" operator="equal">
      <formula>2</formula>
    </cfRule>
    <cfRule type="cellIs" dxfId="1862" priority="1345" stopIfTrue="1" operator="equal">
      <formula>1</formula>
    </cfRule>
  </conditionalFormatting>
  <conditionalFormatting sqref="Q35:R35">
    <cfRule type="cellIs" dxfId="1861" priority="1343" stopIfTrue="1" operator="equal">
      <formula>99</formula>
    </cfRule>
  </conditionalFormatting>
  <conditionalFormatting sqref="R35">
    <cfRule type="cellIs" dxfId="1860" priority="1342" stopIfTrue="1" operator="equal">
      <formula>26</formula>
    </cfRule>
  </conditionalFormatting>
  <conditionalFormatting sqref="R35">
    <cfRule type="cellIs" dxfId="1859" priority="1341" stopIfTrue="1" operator="equal">
      <formula>99</formula>
    </cfRule>
  </conditionalFormatting>
  <conditionalFormatting sqref="Q35">
    <cfRule type="cellIs" dxfId="1858" priority="1339" stopIfTrue="1" operator="equal">
      <formula>2</formula>
    </cfRule>
    <cfRule type="cellIs" dxfId="1857" priority="1340" stopIfTrue="1" operator="equal">
      <formula>1</formula>
    </cfRule>
  </conditionalFormatting>
  <conditionalFormatting sqref="S35:T35">
    <cfRule type="cellIs" dxfId="1856" priority="1338" stopIfTrue="1" operator="equal">
      <formula>99</formula>
    </cfRule>
  </conditionalFormatting>
  <conditionalFormatting sqref="T35">
    <cfRule type="cellIs" dxfId="1855" priority="1337" stopIfTrue="1" operator="equal">
      <formula>26</formula>
    </cfRule>
  </conditionalFormatting>
  <conditionalFormatting sqref="T35">
    <cfRule type="cellIs" dxfId="1854" priority="1336" stopIfTrue="1" operator="equal">
      <formula>99</formula>
    </cfRule>
  </conditionalFormatting>
  <conditionalFormatting sqref="S35">
    <cfRule type="cellIs" dxfId="1853" priority="1334" stopIfTrue="1" operator="equal">
      <formula>2</formula>
    </cfRule>
    <cfRule type="cellIs" dxfId="1852" priority="1335" stopIfTrue="1" operator="equal">
      <formula>1</formula>
    </cfRule>
  </conditionalFormatting>
  <conditionalFormatting sqref="U35:V35">
    <cfRule type="cellIs" dxfId="1851" priority="1333" stopIfTrue="1" operator="equal">
      <formula>99</formula>
    </cfRule>
  </conditionalFormatting>
  <conditionalFormatting sqref="V35">
    <cfRule type="cellIs" dxfId="1850" priority="1332" stopIfTrue="1" operator="equal">
      <formula>26</formula>
    </cfRule>
  </conditionalFormatting>
  <conditionalFormatting sqref="V35">
    <cfRule type="cellIs" dxfId="1849" priority="1331" stopIfTrue="1" operator="equal">
      <formula>99</formula>
    </cfRule>
  </conditionalFormatting>
  <conditionalFormatting sqref="U35">
    <cfRule type="cellIs" dxfId="1848" priority="1329" stopIfTrue="1" operator="equal">
      <formula>2</formula>
    </cfRule>
    <cfRule type="cellIs" dxfId="1847" priority="1330" stopIfTrue="1" operator="equal">
      <formula>1</formula>
    </cfRule>
  </conditionalFormatting>
  <conditionalFormatting sqref="W35:X35">
    <cfRule type="cellIs" dxfId="1846" priority="1328" stopIfTrue="1" operator="equal">
      <formula>99</formula>
    </cfRule>
  </conditionalFormatting>
  <conditionalFormatting sqref="X35">
    <cfRule type="cellIs" dxfId="1845" priority="1327" stopIfTrue="1" operator="equal">
      <formula>26</formula>
    </cfRule>
  </conditionalFormatting>
  <conditionalFormatting sqref="X35">
    <cfRule type="cellIs" dxfId="1844" priority="1326" stopIfTrue="1" operator="equal">
      <formula>99</formula>
    </cfRule>
  </conditionalFormatting>
  <conditionalFormatting sqref="W35">
    <cfRule type="cellIs" dxfId="1843" priority="1324" stopIfTrue="1" operator="equal">
      <formula>2</formula>
    </cfRule>
    <cfRule type="cellIs" dxfId="1842" priority="1325" stopIfTrue="1" operator="equal">
      <formula>1</formula>
    </cfRule>
  </conditionalFormatting>
  <conditionalFormatting sqref="Y35:Z35">
    <cfRule type="cellIs" dxfId="1841" priority="1323" stopIfTrue="1" operator="equal">
      <formula>99</formula>
    </cfRule>
  </conditionalFormatting>
  <conditionalFormatting sqref="Z35">
    <cfRule type="cellIs" dxfId="1840" priority="1322" stopIfTrue="1" operator="equal">
      <formula>26</formula>
    </cfRule>
  </conditionalFormatting>
  <conditionalFormatting sqref="Z35">
    <cfRule type="cellIs" dxfId="1839" priority="1321" stopIfTrue="1" operator="equal">
      <formula>99</formula>
    </cfRule>
  </conditionalFormatting>
  <conditionalFormatting sqref="Y35">
    <cfRule type="cellIs" dxfId="1838" priority="1319" stopIfTrue="1" operator="equal">
      <formula>2</formula>
    </cfRule>
    <cfRule type="cellIs" dxfId="1837" priority="1320" stopIfTrue="1" operator="equal">
      <formula>1</formula>
    </cfRule>
  </conditionalFormatting>
  <conditionalFormatting sqref="AA35:AB35">
    <cfRule type="cellIs" dxfId="1836" priority="1318" stopIfTrue="1" operator="equal">
      <formula>99</formula>
    </cfRule>
  </conditionalFormatting>
  <conditionalFormatting sqref="AB35">
    <cfRule type="cellIs" dxfId="1835" priority="1317" stopIfTrue="1" operator="equal">
      <formula>26</formula>
    </cfRule>
  </conditionalFormatting>
  <conditionalFormatting sqref="AB35">
    <cfRule type="cellIs" dxfId="1834" priority="1316" stopIfTrue="1" operator="equal">
      <formula>99</formula>
    </cfRule>
  </conditionalFormatting>
  <conditionalFormatting sqref="AA35">
    <cfRule type="cellIs" dxfId="1833" priority="1314" stopIfTrue="1" operator="equal">
      <formula>2</formula>
    </cfRule>
    <cfRule type="cellIs" dxfId="1832" priority="1315" stopIfTrue="1" operator="equal">
      <formula>1</formula>
    </cfRule>
  </conditionalFormatting>
  <conditionalFormatting sqref="AC35:AD35">
    <cfRule type="cellIs" dxfId="1831" priority="1313" stopIfTrue="1" operator="equal">
      <formula>99</formula>
    </cfRule>
  </conditionalFormatting>
  <conditionalFormatting sqref="AD35">
    <cfRule type="cellIs" dxfId="1830" priority="1312" stopIfTrue="1" operator="equal">
      <formula>26</formula>
    </cfRule>
  </conditionalFormatting>
  <conditionalFormatting sqref="AD35">
    <cfRule type="cellIs" dxfId="1829" priority="1311" stopIfTrue="1" operator="equal">
      <formula>99</formula>
    </cfRule>
  </conditionalFormatting>
  <conditionalFormatting sqref="AC35">
    <cfRule type="cellIs" dxfId="1828" priority="1309" stopIfTrue="1" operator="equal">
      <formula>2</formula>
    </cfRule>
    <cfRule type="cellIs" dxfId="1827" priority="1310" stopIfTrue="1" operator="equal">
      <formula>1</formula>
    </cfRule>
  </conditionalFormatting>
  <conditionalFormatting sqref="AE35:AF35">
    <cfRule type="cellIs" dxfId="1826" priority="1308" stopIfTrue="1" operator="equal">
      <formula>99</formula>
    </cfRule>
  </conditionalFormatting>
  <conditionalFormatting sqref="AF35">
    <cfRule type="cellIs" dxfId="1825" priority="1307" stopIfTrue="1" operator="equal">
      <formula>26</formula>
    </cfRule>
  </conditionalFormatting>
  <conditionalFormatting sqref="AF35">
    <cfRule type="cellIs" dxfId="1824" priority="1306" stopIfTrue="1" operator="equal">
      <formula>99</formula>
    </cfRule>
  </conditionalFormatting>
  <conditionalFormatting sqref="AE35">
    <cfRule type="cellIs" dxfId="1823" priority="1304" stopIfTrue="1" operator="equal">
      <formula>2</formula>
    </cfRule>
    <cfRule type="cellIs" dxfId="1822" priority="1305" stopIfTrue="1" operator="equal">
      <formula>1</formula>
    </cfRule>
  </conditionalFormatting>
  <conditionalFormatting sqref="AH35">
    <cfRule type="cellIs" dxfId="1821" priority="1303" stopIfTrue="1" operator="equal">
      <formula>26</formula>
    </cfRule>
  </conditionalFormatting>
  <conditionalFormatting sqref="AH35">
    <cfRule type="cellIs" dxfId="1820" priority="1302" stopIfTrue="1" operator="equal">
      <formula>99</formula>
    </cfRule>
  </conditionalFormatting>
  <conditionalFormatting sqref="AG35">
    <cfRule type="cellIs" dxfId="1819" priority="1300" stopIfTrue="1" operator="equal">
      <formula>2</formula>
    </cfRule>
    <cfRule type="cellIs" dxfId="1818" priority="1301" stopIfTrue="1" operator="equal">
      <formula>1</formula>
    </cfRule>
  </conditionalFormatting>
  <conditionalFormatting sqref="AG36:AH36">
    <cfRule type="cellIs" dxfId="1817" priority="1299" stopIfTrue="1" operator="equal">
      <formula>99</formula>
    </cfRule>
  </conditionalFormatting>
  <conditionalFormatting sqref="M36:N36">
    <cfRule type="cellIs" dxfId="1816" priority="1298" stopIfTrue="1" operator="equal">
      <formula>99</formula>
    </cfRule>
  </conditionalFormatting>
  <conditionalFormatting sqref="N36">
    <cfRule type="cellIs" dxfId="1815" priority="1297" stopIfTrue="1" operator="equal">
      <formula>26</formula>
    </cfRule>
  </conditionalFormatting>
  <conditionalFormatting sqref="N36">
    <cfRule type="cellIs" dxfId="1814" priority="1296" stopIfTrue="1" operator="equal">
      <formula>99</formula>
    </cfRule>
  </conditionalFormatting>
  <conditionalFormatting sqref="M36">
    <cfRule type="cellIs" dxfId="1813" priority="1294" stopIfTrue="1" operator="equal">
      <formula>2</formula>
    </cfRule>
    <cfRule type="cellIs" dxfId="1812" priority="1295" stopIfTrue="1" operator="equal">
      <formula>1</formula>
    </cfRule>
  </conditionalFormatting>
  <conditionalFormatting sqref="O36:P36">
    <cfRule type="cellIs" dxfId="1811" priority="1293" stopIfTrue="1" operator="equal">
      <formula>99</formula>
    </cfRule>
  </conditionalFormatting>
  <conditionalFormatting sqref="P36">
    <cfRule type="cellIs" dxfId="1810" priority="1292" stopIfTrue="1" operator="equal">
      <formula>26</formula>
    </cfRule>
  </conditionalFormatting>
  <conditionalFormatting sqref="P36">
    <cfRule type="cellIs" dxfId="1809" priority="1291" stopIfTrue="1" operator="equal">
      <formula>99</formula>
    </cfRule>
  </conditionalFormatting>
  <conditionalFormatting sqref="O36">
    <cfRule type="cellIs" dxfId="1808" priority="1289" stopIfTrue="1" operator="equal">
      <formula>2</formula>
    </cfRule>
    <cfRule type="cellIs" dxfId="1807" priority="1290" stopIfTrue="1" operator="equal">
      <formula>1</formula>
    </cfRule>
  </conditionalFormatting>
  <conditionalFormatting sqref="Q36:R36">
    <cfRule type="cellIs" dxfId="1806" priority="1288" stopIfTrue="1" operator="equal">
      <formula>99</formula>
    </cfRule>
  </conditionalFormatting>
  <conditionalFormatting sqref="R36">
    <cfRule type="cellIs" dxfId="1805" priority="1287" stopIfTrue="1" operator="equal">
      <formula>26</formula>
    </cfRule>
  </conditionalFormatting>
  <conditionalFormatting sqref="R36">
    <cfRule type="cellIs" dxfId="1804" priority="1286" stopIfTrue="1" operator="equal">
      <formula>99</formula>
    </cfRule>
  </conditionalFormatting>
  <conditionalFormatting sqref="Q36">
    <cfRule type="cellIs" dxfId="1803" priority="1284" stopIfTrue="1" operator="equal">
      <formula>2</formula>
    </cfRule>
    <cfRule type="cellIs" dxfId="1802" priority="1285" stopIfTrue="1" operator="equal">
      <formula>1</formula>
    </cfRule>
  </conditionalFormatting>
  <conditionalFormatting sqref="S36:T36">
    <cfRule type="cellIs" dxfId="1801" priority="1283" stopIfTrue="1" operator="equal">
      <formula>99</formula>
    </cfRule>
  </conditionalFormatting>
  <conditionalFormatting sqref="T36">
    <cfRule type="cellIs" dxfId="1800" priority="1282" stopIfTrue="1" operator="equal">
      <formula>26</formula>
    </cfRule>
  </conditionalFormatting>
  <conditionalFormatting sqref="T36">
    <cfRule type="cellIs" dxfId="1799" priority="1281" stopIfTrue="1" operator="equal">
      <formula>99</formula>
    </cfRule>
  </conditionalFormatting>
  <conditionalFormatting sqref="S36">
    <cfRule type="cellIs" dxfId="1798" priority="1279" stopIfTrue="1" operator="equal">
      <formula>2</formula>
    </cfRule>
    <cfRule type="cellIs" dxfId="1797" priority="1280" stopIfTrue="1" operator="equal">
      <formula>1</formula>
    </cfRule>
  </conditionalFormatting>
  <conditionalFormatting sqref="U36:V36">
    <cfRule type="cellIs" dxfId="1796" priority="1278" stopIfTrue="1" operator="equal">
      <formula>99</formula>
    </cfRule>
  </conditionalFormatting>
  <conditionalFormatting sqref="V36">
    <cfRule type="cellIs" dxfId="1795" priority="1277" stopIfTrue="1" operator="equal">
      <formula>26</formula>
    </cfRule>
  </conditionalFormatting>
  <conditionalFormatting sqref="V36">
    <cfRule type="cellIs" dxfId="1794" priority="1276" stopIfTrue="1" operator="equal">
      <formula>99</formula>
    </cfRule>
  </conditionalFormatting>
  <conditionalFormatting sqref="U36">
    <cfRule type="cellIs" dxfId="1793" priority="1274" stopIfTrue="1" operator="equal">
      <formula>2</formula>
    </cfRule>
    <cfRule type="cellIs" dxfId="1792" priority="1275" stopIfTrue="1" operator="equal">
      <formula>1</formula>
    </cfRule>
  </conditionalFormatting>
  <conditionalFormatting sqref="W36:X36">
    <cfRule type="cellIs" dxfId="1791" priority="1273" stopIfTrue="1" operator="equal">
      <formula>99</formula>
    </cfRule>
  </conditionalFormatting>
  <conditionalFormatting sqref="X36">
    <cfRule type="cellIs" dxfId="1790" priority="1272" stopIfTrue="1" operator="equal">
      <formula>26</formula>
    </cfRule>
  </conditionalFormatting>
  <conditionalFormatting sqref="X36">
    <cfRule type="cellIs" dxfId="1789" priority="1271" stopIfTrue="1" operator="equal">
      <formula>99</formula>
    </cfRule>
  </conditionalFormatting>
  <conditionalFormatting sqref="W36">
    <cfRule type="cellIs" dxfId="1788" priority="1269" stopIfTrue="1" operator="equal">
      <formula>2</formula>
    </cfRule>
    <cfRule type="cellIs" dxfId="1787" priority="1270" stopIfTrue="1" operator="equal">
      <formula>1</formula>
    </cfRule>
  </conditionalFormatting>
  <conditionalFormatting sqref="Y36:Z36">
    <cfRule type="cellIs" dxfId="1786" priority="1268" stopIfTrue="1" operator="equal">
      <formula>99</formula>
    </cfRule>
  </conditionalFormatting>
  <conditionalFormatting sqref="Z36">
    <cfRule type="cellIs" dxfId="1785" priority="1267" stopIfTrue="1" operator="equal">
      <formula>26</formula>
    </cfRule>
  </conditionalFormatting>
  <conditionalFormatting sqref="Z36">
    <cfRule type="cellIs" dxfId="1784" priority="1266" stopIfTrue="1" operator="equal">
      <formula>99</formula>
    </cfRule>
  </conditionalFormatting>
  <conditionalFormatting sqref="Y36">
    <cfRule type="cellIs" dxfId="1783" priority="1264" stopIfTrue="1" operator="equal">
      <formula>2</formula>
    </cfRule>
    <cfRule type="cellIs" dxfId="1782" priority="1265" stopIfTrue="1" operator="equal">
      <formula>1</formula>
    </cfRule>
  </conditionalFormatting>
  <conditionalFormatting sqref="AA36:AB36">
    <cfRule type="cellIs" dxfId="1781" priority="1263" stopIfTrue="1" operator="equal">
      <formula>99</formula>
    </cfRule>
  </conditionalFormatting>
  <conditionalFormatting sqref="AB36">
    <cfRule type="cellIs" dxfId="1780" priority="1262" stopIfTrue="1" operator="equal">
      <formula>26</formula>
    </cfRule>
  </conditionalFormatting>
  <conditionalFormatting sqref="AB36">
    <cfRule type="cellIs" dxfId="1779" priority="1261" stopIfTrue="1" operator="equal">
      <formula>99</formula>
    </cfRule>
  </conditionalFormatting>
  <conditionalFormatting sqref="AA36">
    <cfRule type="cellIs" dxfId="1778" priority="1259" stopIfTrue="1" operator="equal">
      <formula>2</formula>
    </cfRule>
    <cfRule type="cellIs" dxfId="1777" priority="1260" stopIfTrue="1" operator="equal">
      <formula>1</formula>
    </cfRule>
  </conditionalFormatting>
  <conditionalFormatting sqref="AC36:AD36">
    <cfRule type="cellIs" dxfId="1776" priority="1258" stopIfTrue="1" operator="equal">
      <formula>99</formula>
    </cfRule>
  </conditionalFormatting>
  <conditionalFormatting sqref="AD36">
    <cfRule type="cellIs" dxfId="1775" priority="1257" stopIfTrue="1" operator="equal">
      <formula>26</formula>
    </cfRule>
  </conditionalFormatting>
  <conditionalFormatting sqref="AD36">
    <cfRule type="cellIs" dxfId="1774" priority="1256" stopIfTrue="1" operator="equal">
      <formula>99</formula>
    </cfRule>
  </conditionalFormatting>
  <conditionalFormatting sqref="AC36">
    <cfRule type="cellIs" dxfId="1773" priority="1254" stopIfTrue="1" operator="equal">
      <formula>2</formula>
    </cfRule>
    <cfRule type="cellIs" dxfId="1772" priority="1255" stopIfTrue="1" operator="equal">
      <formula>1</formula>
    </cfRule>
  </conditionalFormatting>
  <conditionalFormatting sqref="AE36:AF36">
    <cfRule type="cellIs" dxfId="1771" priority="1253" stopIfTrue="1" operator="equal">
      <formula>99</formula>
    </cfRule>
  </conditionalFormatting>
  <conditionalFormatting sqref="AF36">
    <cfRule type="cellIs" dxfId="1770" priority="1252" stopIfTrue="1" operator="equal">
      <formula>26</formula>
    </cfRule>
  </conditionalFormatting>
  <conditionalFormatting sqref="AF36">
    <cfRule type="cellIs" dxfId="1769" priority="1251" stopIfTrue="1" operator="equal">
      <formula>99</formula>
    </cfRule>
  </conditionalFormatting>
  <conditionalFormatting sqref="AE36">
    <cfRule type="cellIs" dxfId="1768" priority="1249" stopIfTrue="1" operator="equal">
      <formula>2</formula>
    </cfRule>
    <cfRule type="cellIs" dxfId="1767" priority="1250" stopIfTrue="1" operator="equal">
      <formula>1</formula>
    </cfRule>
  </conditionalFormatting>
  <conditionalFormatting sqref="AH36">
    <cfRule type="cellIs" dxfId="1766" priority="1248" stopIfTrue="1" operator="equal">
      <formula>26</formula>
    </cfRule>
  </conditionalFormatting>
  <conditionalFormatting sqref="AH36">
    <cfRule type="cellIs" dxfId="1765" priority="1247" stopIfTrue="1" operator="equal">
      <formula>99</formula>
    </cfRule>
  </conditionalFormatting>
  <conditionalFormatting sqref="AG36">
    <cfRule type="cellIs" dxfId="1764" priority="1245" stopIfTrue="1" operator="equal">
      <formula>2</formula>
    </cfRule>
    <cfRule type="cellIs" dxfId="1763" priority="1246" stopIfTrue="1" operator="equal">
      <formula>1</formula>
    </cfRule>
  </conditionalFormatting>
  <conditionalFormatting sqref="AG37:AH37">
    <cfRule type="cellIs" dxfId="1762" priority="1244" stopIfTrue="1" operator="equal">
      <formula>99</formula>
    </cfRule>
  </conditionalFormatting>
  <conditionalFormatting sqref="M37:N37">
    <cfRule type="cellIs" dxfId="1761" priority="1243" stopIfTrue="1" operator="equal">
      <formula>99</formula>
    </cfRule>
  </conditionalFormatting>
  <conditionalFormatting sqref="N37">
    <cfRule type="cellIs" dxfId="1760" priority="1242" stopIfTrue="1" operator="equal">
      <formula>26</formula>
    </cfRule>
  </conditionalFormatting>
  <conditionalFormatting sqref="N37">
    <cfRule type="cellIs" dxfId="1759" priority="1241" stopIfTrue="1" operator="equal">
      <formula>99</formula>
    </cfRule>
  </conditionalFormatting>
  <conditionalFormatting sqref="M37">
    <cfRule type="cellIs" dxfId="1758" priority="1239" stopIfTrue="1" operator="equal">
      <formula>2</formula>
    </cfRule>
    <cfRule type="cellIs" dxfId="1757" priority="1240" stopIfTrue="1" operator="equal">
      <formula>1</formula>
    </cfRule>
  </conditionalFormatting>
  <conditionalFormatting sqref="O37:P37">
    <cfRule type="cellIs" dxfId="1756" priority="1238" stopIfTrue="1" operator="equal">
      <formula>99</formula>
    </cfRule>
  </conditionalFormatting>
  <conditionalFormatting sqref="P37">
    <cfRule type="cellIs" dxfId="1755" priority="1237" stopIfTrue="1" operator="equal">
      <formula>26</formula>
    </cfRule>
  </conditionalFormatting>
  <conditionalFormatting sqref="P37">
    <cfRule type="cellIs" dxfId="1754" priority="1236" stopIfTrue="1" operator="equal">
      <formula>99</formula>
    </cfRule>
  </conditionalFormatting>
  <conditionalFormatting sqref="O37">
    <cfRule type="cellIs" dxfId="1753" priority="1234" stopIfTrue="1" operator="equal">
      <formula>2</formula>
    </cfRule>
    <cfRule type="cellIs" dxfId="1752" priority="1235" stopIfTrue="1" operator="equal">
      <formula>1</formula>
    </cfRule>
  </conditionalFormatting>
  <conditionalFormatting sqref="Q37:R37">
    <cfRule type="cellIs" dxfId="1751" priority="1233" stopIfTrue="1" operator="equal">
      <formula>99</formula>
    </cfRule>
  </conditionalFormatting>
  <conditionalFormatting sqref="R37">
    <cfRule type="cellIs" dxfId="1750" priority="1232" stopIfTrue="1" operator="equal">
      <formula>26</formula>
    </cfRule>
  </conditionalFormatting>
  <conditionalFormatting sqref="R37">
    <cfRule type="cellIs" dxfId="1749" priority="1231" stopIfTrue="1" operator="equal">
      <formula>99</formula>
    </cfRule>
  </conditionalFormatting>
  <conditionalFormatting sqref="Q37">
    <cfRule type="cellIs" dxfId="1748" priority="1229" stopIfTrue="1" operator="equal">
      <formula>2</formula>
    </cfRule>
    <cfRule type="cellIs" dxfId="1747" priority="1230" stopIfTrue="1" operator="equal">
      <formula>1</formula>
    </cfRule>
  </conditionalFormatting>
  <conditionalFormatting sqref="S37:T37">
    <cfRule type="cellIs" dxfId="1746" priority="1228" stopIfTrue="1" operator="equal">
      <formula>99</formula>
    </cfRule>
  </conditionalFormatting>
  <conditionalFormatting sqref="T37">
    <cfRule type="cellIs" dxfId="1745" priority="1227" stopIfTrue="1" operator="equal">
      <formula>26</formula>
    </cfRule>
  </conditionalFormatting>
  <conditionalFormatting sqref="T37">
    <cfRule type="cellIs" dxfId="1744" priority="1226" stopIfTrue="1" operator="equal">
      <formula>99</formula>
    </cfRule>
  </conditionalFormatting>
  <conditionalFormatting sqref="S37">
    <cfRule type="cellIs" dxfId="1743" priority="1224" stopIfTrue="1" operator="equal">
      <formula>2</formula>
    </cfRule>
    <cfRule type="cellIs" dxfId="1742" priority="1225" stopIfTrue="1" operator="equal">
      <formula>1</formula>
    </cfRule>
  </conditionalFormatting>
  <conditionalFormatting sqref="U37:V37">
    <cfRule type="cellIs" dxfId="1741" priority="1223" stopIfTrue="1" operator="equal">
      <formula>99</formula>
    </cfRule>
  </conditionalFormatting>
  <conditionalFormatting sqref="V37">
    <cfRule type="cellIs" dxfId="1740" priority="1222" stopIfTrue="1" operator="equal">
      <formula>26</formula>
    </cfRule>
  </conditionalFormatting>
  <conditionalFormatting sqref="V37">
    <cfRule type="cellIs" dxfId="1739" priority="1221" stopIfTrue="1" operator="equal">
      <formula>99</formula>
    </cfRule>
  </conditionalFormatting>
  <conditionalFormatting sqref="U37">
    <cfRule type="cellIs" dxfId="1738" priority="1219" stopIfTrue="1" operator="equal">
      <formula>2</formula>
    </cfRule>
    <cfRule type="cellIs" dxfId="1737" priority="1220" stopIfTrue="1" operator="equal">
      <formula>1</formula>
    </cfRule>
  </conditionalFormatting>
  <conditionalFormatting sqref="W37:X37">
    <cfRule type="cellIs" dxfId="1736" priority="1218" stopIfTrue="1" operator="equal">
      <formula>99</formula>
    </cfRule>
  </conditionalFormatting>
  <conditionalFormatting sqref="X37">
    <cfRule type="cellIs" dxfId="1735" priority="1217" stopIfTrue="1" operator="equal">
      <formula>26</formula>
    </cfRule>
  </conditionalFormatting>
  <conditionalFormatting sqref="X37">
    <cfRule type="cellIs" dxfId="1734" priority="1216" stopIfTrue="1" operator="equal">
      <formula>99</formula>
    </cfRule>
  </conditionalFormatting>
  <conditionalFormatting sqref="W37">
    <cfRule type="cellIs" dxfId="1733" priority="1214" stopIfTrue="1" operator="equal">
      <formula>2</formula>
    </cfRule>
    <cfRule type="cellIs" dxfId="1732" priority="1215" stopIfTrue="1" operator="equal">
      <formula>1</formula>
    </cfRule>
  </conditionalFormatting>
  <conditionalFormatting sqref="Y37:Z37">
    <cfRule type="cellIs" dxfId="1731" priority="1213" stopIfTrue="1" operator="equal">
      <formula>99</formula>
    </cfRule>
  </conditionalFormatting>
  <conditionalFormatting sqref="Z37">
    <cfRule type="cellIs" dxfId="1730" priority="1212" stopIfTrue="1" operator="equal">
      <formula>26</formula>
    </cfRule>
  </conditionalFormatting>
  <conditionalFormatting sqref="Z37">
    <cfRule type="cellIs" dxfId="1729" priority="1211" stopIfTrue="1" operator="equal">
      <formula>99</formula>
    </cfRule>
  </conditionalFormatting>
  <conditionalFormatting sqref="Y37">
    <cfRule type="cellIs" dxfId="1728" priority="1209" stopIfTrue="1" operator="equal">
      <formula>2</formula>
    </cfRule>
    <cfRule type="cellIs" dxfId="1727" priority="1210" stopIfTrue="1" operator="equal">
      <formula>1</formula>
    </cfRule>
  </conditionalFormatting>
  <conditionalFormatting sqref="AA37:AB37">
    <cfRule type="cellIs" dxfId="1726" priority="1208" stopIfTrue="1" operator="equal">
      <formula>99</formula>
    </cfRule>
  </conditionalFormatting>
  <conditionalFormatting sqref="AB37">
    <cfRule type="cellIs" dxfId="1725" priority="1207" stopIfTrue="1" operator="equal">
      <formula>26</formula>
    </cfRule>
  </conditionalFormatting>
  <conditionalFormatting sqref="AB37">
    <cfRule type="cellIs" dxfId="1724" priority="1206" stopIfTrue="1" operator="equal">
      <formula>99</formula>
    </cfRule>
  </conditionalFormatting>
  <conditionalFormatting sqref="AA37">
    <cfRule type="cellIs" dxfId="1723" priority="1204" stopIfTrue="1" operator="equal">
      <formula>2</formula>
    </cfRule>
    <cfRule type="cellIs" dxfId="1722" priority="1205" stopIfTrue="1" operator="equal">
      <formula>1</formula>
    </cfRule>
  </conditionalFormatting>
  <conditionalFormatting sqref="AC37:AD37">
    <cfRule type="cellIs" dxfId="1721" priority="1203" stopIfTrue="1" operator="equal">
      <formula>99</formula>
    </cfRule>
  </conditionalFormatting>
  <conditionalFormatting sqref="AD37">
    <cfRule type="cellIs" dxfId="1720" priority="1202" stopIfTrue="1" operator="equal">
      <formula>26</formula>
    </cfRule>
  </conditionalFormatting>
  <conditionalFormatting sqref="AD37">
    <cfRule type="cellIs" dxfId="1719" priority="1201" stopIfTrue="1" operator="equal">
      <formula>99</formula>
    </cfRule>
  </conditionalFormatting>
  <conditionalFormatting sqref="AC37">
    <cfRule type="cellIs" dxfId="1718" priority="1199" stopIfTrue="1" operator="equal">
      <formula>2</formula>
    </cfRule>
    <cfRule type="cellIs" dxfId="1717" priority="1200" stopIfTrue="1" operator="equal">
      <formula>1</formula>
    </cfRule>
  </conditionalFormatting>
  <conditionalFormatting sqref="AE37:AF37">
    <cfRule type="cellIs" dxfId="1716" priority="1198" stopIfTrue="1" operator="equal">
      <formula>99</formula>
    </cfRule>
  </conditionalFormatting>
  <conditionalFormatting sqref="AF37">
    <cfRule type="cellIs" dxfId="1715" priority="1197" stopIfTrue="1" operator="equal">
      <formula>26</formula>
    </cfRule>
  </conditionalFormatting>
  <conditionalFormatting sqref="AF37">
    <cfRule type="cellIs" dxfId="1714" priority="1196" stopIfTrue="1" operator="equal">
      <formula>99</formula>
    </cfRule>
  </conditionalFormatting>
  <conditionalFormatting sqref="AE37">
    <cfRule type="cellIs" dxfId="1713" priority="1194" stopIfTrue="1" operator="equal">
      <formula>2</formula>
    </cfRule>
    <cfRule type="cellIs" dxfId="1712" priority="1195" stopIfTrue="1" operator="equal">
      <formula>1</formula>
    </cfRule>
  </conditionalFormatting>
  <conditionalFormatting sqref="AH37">
    <cfRule type="cellIs" dxfId="1711" priority="1193" stopIfTrue="1" operator="equal">
      <formula>26</formula>
    </cfRule>
  </conditionalFormatting>
  <conditionalFormatting sqref="AH37">
    <cfRule type="cellIs" dxfId="1710" priority="1192" stopIfTrue="1" operator="equal">
      <formula>99</formula>
    </cfRule>
  </conditionalFormatting>
  <conditionalFormatting sqref="AG37">
    <cfRule type="cellIs" dxfId="1709" priority="1190" stopIfTrue="1" operator="equal">
      <formula>2</formula>
    </cfRule>
    <cfRule type="cellIs" dxfId="1708" priority="1191" stopIfTrue="1" operator="equal">
      <formula>1</formula>
    </cfRule>
  </conditionalFormatting>
  <conditionalFormatting sqref="AG38:AH38">
    <cfRule type="cellIs" dxfId="1707" priority="1189" stopIfTrue="1" operator="equal">
      <formula>99</formula>
    </cfRule>
  </conditionalFormatting>
  <conditionalFormatting sqref="M38:N38">
    <cfRule type="cellIs" dxfId="1706" priority="1188" stopIfTrue="1" operator="equal">
      <formula>99</formula>
    </cfRule>
  </conditionalFormatting>
  <conditionalFormatting sqref="N38">
    <cfRule type="cellIs" dxfId="1705" priority="1187" stopIfTrue="1" operator="equal">
      <formula>26</formula>
    </cfRule>
  </conditionalFormatting>
  <conditionalFormatting sqref="N38">
    <cfRule type="cellIs" dxfId="1704" priority="1186" stopIfTrue="1" operator="equal">
      <formula>99</formula>
    </cfRule>
  </conditionalFormatting>
  <conditionalFormatting sqref="M38">
    <cfRule type="cellIs" dxfId="1703" priority="1184" stopIfTrue="1" operator="equal">
      <formula>2</formula>
    </cfRule>
    <cfRule type="cellIs" dxfId="1702" priority="1185" stopIfTrue="1" operator="equal">
      <formula>1</formula>
    </cfRule>
  </conditionalFormatting>
  <conditionalFormatting sqref="O38:P38">
    <cfRule type="cellIs" dxfId="1701" priority="1183" stopIfTrue="1" operator="equal">
      <formula>99</formula>
    </cfRule>
  </conditionalFormatting>
  <conditionalFormatting sqref="P38">
    <cfRule type="cellIs" dxfId="1700" priority="1182" stopIfTrue="1" operator="equal">
      <formula>26</formula>
    </cfRule>
  </conditionalFormatting>
  <conditionalFormatting sqref="P38">
    <cfRule type="cellIs" dxfId="1699" priority="1181" stopIfTrue="1" operator="equal">
      <formula>99</formula>
    </cfRule>
  </conditionalFormatting>
  <conditionalFormatting sqref="O38">
    <cfRule type="cellIs" dxfId="1698" priority="1179" stopIfTrue="1" operator="equal">
      <formula>2</formula>
    </cfRule>
    <cfRule type="cellIs" dxfId="1697" priority="1180" stopIfTrue="1" operator="equal">
      <formula>1</formula>
    </cfRule>
  </conditionalFormatting>
  <conditionalFormatting sqref="Q38:R38">
    <cfRule type="cellIs" dxfId="1696" priority="1178" stopIfTrue="1" operator="equal">
      <formula>99</formula>
    </cfRule>
  </conditionalFormatting>
  <conditionalFormatting sqref="R38">
    <cfRule type="cellIs" dxfId="1695" priority="1177" stopIfTrue="1" operator="equal">
      <formula>26</formula>
    </cfRule>
  </conditionalFormatting>
  <conditionalFormatting sqref="R38">
    <cfRule type="cellIs" dxfId="1694" priority="1176" stopIfTrue="1" operator="equal">
      <formula>99</formula>
    </cfRule>
  </conditionalFormatting>
  <conditionalFormatting sqref="Q38">
    <cfRule type="cellIs" dxfId="1693" priority="1174" stopIfTrue="1" operator="equal">
      <formula>2</formula>
    </cfRule>
    <cfRule type="cellIs" dxfId="1692" priority="1175" stopIfTrue="1" operator="equal">
      <formula>1</formula>
    </cfRule>
  </conditionalFormatting>
  <conditionalFormatting sqref="S38:T38">
    <cfRule type="cellIs" dxfId="1691" priority="1173" stopIfTrue="1" operator="equal">
      <formula>99</formula>
    </cfRule>
  </conditionalFormatting>
  <conditionalFormatting sqref="T38">
    <cfRule type="cellIs" dxfId="1690" priority="1172" stopIfTrue="1" operator="equal">
      <formula>26</formula>
    </cfRule>
  </conditionalFormatting>
  <conditionalFormatting sqref="T38">
    <cfRule type="cellIs" dxfId="1689" priority="1171" stopIfTrue="1" operator="equal">
      <formula>99</formula>
    </cfRule>
  </conditionalFormatting>
  <conditionalFormatting sqref="S38">
    <cfRule type="cellIs" dxfId="1688" priority="1169" stopIfTrue="1" operator="equal">
      <formula>2</formula>
    </cfRule>
    <cfRule type="cellIs" dxfId="1687" priority="1170" stopIfTrue="1" operator="equal">
      <formula>1</formula>
    </cfRule>
  </conditionalFormatting>
  <conditionalFormatting sqref="U38:V38">
    <cfRule type="cellIs" dxfId="1686" priority="1168" stopIfTrue="1" operator="equal">
      <formula>99</formula>
    </cfRule>
  </conditionalFormatting>
  <conditionalFormatting sqref="V38">
    <cfRule type="cellIs" dxfId="1685" priority="1167" stopIfTrue="1" operator="equal">
      <formula>26</formula>
    </cfRule>
  </conditionalFormatting>
  <conditionalFormatting sqref="V38">
    <cfRule type="cellIs" dxfId="1684" priority="1166" stopIfTrue="1" operator="equal">
      <formula>99</formula>
    </cfRule>
  </conditionalFormatting>
  <conditionalFormatting sqref="U38">
    <cfRule type="cellIs" dxfId="1683" priority="1164" stopIfTrue="1" operator="equal">
      <formula>2</formula>
    </cfRule>
    <cfRule type="cellIs" dxfId="1682" priority="1165" stopIfTrue="1" operator="equal">
      <formula>1</formula>
    </cfRule>
  </conditionalFormatting>
  <conditionalFormatting sqref="W38:X38">
    <cfRule type="cellIs" dxfId="1681" priority="1163" stopIfTrue="1" operator="equal">
      <formula>99</formula>
    </cfRule>
  </conditionalFormatting>
  <conditionalFormatting sqref="X38">
    <cfRule type="cellIs" dxfId="1680" priority="1162" stopIfTrue="1" operator="equal">
      <formula>26</formula>
    </cfRule>
  </conditionalFormatting>
  <conditionalFormatting sqref="X38">
    <cfRule type="cellIs" dxfId="1679" priority="1161" stopIfTrue="1" operator="equal">
      <formula>99</formula>
    </cfRule>
  </conditionalFormatting>
  <conditionalFormatting sqref="W38">
    <cfRule type="cellIs" dxfId="1678" priority="1159" stopIfTrue="1" operator="equal">
      <formula>2</formula>
    </cfRule>
    <cfRule type="cellIs" dxfId="1677" priority="1160" stopIfTrue="1" operator="equal">
      <formula>1</formula>
    </cfRule>
  </conditionalFormatting>
  <conditionalFormatting sqref="Y38:Z38">
    <cfRule type="cellIs" dxfId="1676" priority="1158" stopIfTrue="1" operator="equal">
      <formula>99</formula>
    </cfRule>
  </conditionalFormatting>
  <conditionalFormatting sqref="Z38">
    <cfRule type="cellIs" dxfId="1675" priority="1157" stopIfTrue="1" operator="equal">
      <formula>26</formula>
    </cfRule>
  </conditionalFormatting>
  <conditionalFormatting sqref="Z38">
    <cfRule type="cellIs" dxfId="1674" priority="1156" stopIfTrue="1" operator="equal">
      <formula>99</formula>
    </cfRule>
  </conditionalFormatting>
  <conditionalFormatting sqref="Y38">
    <cfRule type="cellIs" dxfId="1673" priority="1154" stopIfTrue="1" operator="equal">
      <formula>2</formula>
    </cfRule>
    <cfRule type="cellIs" dxfId="1672" priority="1155" stopIfTrue="1" operator="equal">
      <formula>1</formula>
    </cfRule>
  </conditionalFormatting>
  <conditionalFormatting sqref="AA38:AB38">
    <cfRule type="cellIs" dxfId="1671" priority="1153" stopIfTrue="1" operator="equal">
      <formula>99</formula>
    </cfRule>
  </conditionalFormatting>
  <conditionalFormatting sqref="AB38">
    <cfRule type="cellIs" dxfId="1670" priority="1152" stopIfTrue="1" operator="equal">
      <formula>26</formula>
    </cfRule>
  </conditionalFormatting>
  <conditionalFormatting sqref="AB38">
    <cfRule type="cellIs" dxfId="1669" priority="1151" stopIfTrue="1" operator="equal">
      <formula>99</formula>
    </cfRule>
  </conditionalFormatting>
  <conditionalFormatting sqref="AA38">
    <cfRule type="cellIs" dxfId="1668" priority="1149" stopIfTrue="1" operator="equal">
      <formula>2</formula>
    </cfRule>
    <cfRule type="cellIs" dxfId="1667" priority="1150" stopIfTrue="1" operator="equal">
      <formula>1</formula>
    </cfRule>
  </conditionalFormatting>
  <conditionalFormatting sqref="AC38:AD38">
    <cfRule type="cellIs" dxfId="1666" priority="1148" stopIfTrue="1" operator="equal">
      <formula>99</formula>
    </cfRule>
  </conditionalFormatting>
  <conditionalFormatting sqref="AD38">
    <cfRule type="cellIs" dxfId="1665" priority="1147" stopIfTrue="1" operator="equal">
      <formula>26</formula>
    </cfRule>
  </conditionalFormatting>
  <conditionalFormatting sqref="AD38">
    <cfRule type="cellIs" dxfId="1664" priority="1146" stopIfTrue="1" operator="equal">
      <formula>99</formula>
    </cfRule>
  </conditionalFormatting>
  <conditionalFormatting sqref="AC38">
    <cfRule type="cellIs" dxfId="1663" priority="1144" stopIfTrue="1" operator="equal">
      <formula>2</formula>
    </cfRule>
    <cfRule type="cellIs" dxfId="1662" priority="1145" stopIfTrue="1" operator="equal">
      <formula>1</formula>
    </cfRule>
  </conditionalFormatting>
  <conditionalFormatting sqref="AE38">
    <cfRule type="cellIs" dxfId="1661" priority="1143" stopIfTrue="1" operator="equal">
      <formula>99</formula>
    </cfRule>
  </conditionalFormatting>
  <conditionalFormatting sqref="AE38">
    <cfRule type="cellIs" dxfId="1660" priority="1141" stopIfTrue="1" operator="equal">
      <formula>2</formula>
    </cfRule>
    <cfRule type="cellIs" dxfId="1659" priority="1142" stopIfTrue="1" operator="equal">
      <formula>1</formula>
    </cfRule>
  </conditionalFormatting>
  <conditionalFormatting sqref="AH38">
    <cfRule type="cellIs" dxfId="1658" priority="1140" stopIfTrue="1" operator="equal">
      <formula>26</formula>
    </cfRule>
  </conditionalFormatting>
  <conditionalFormatting sqref="AH38">
    <cfRule type="cellIs" dxfId="1657" priority="1139" stopIfTrue="1" operator="equal">
      <formula>99</formula>
    </cfRule>
  </conditionalFormatting>
  <conditionalFormatting sqref="AG38">
    <cfRule type="cellIs" dxfId="1656" priority="1137" stopIfTrue="1" operator="equal">
      <formula>2</formula>
    </cfRule>
    <cfRule type="cellIs" dxfId="1655" priority="1138" stopIfTrue="1" operator="equal">
      <formula>1</formula>
    </cfRule>
  </conditionalFormatting>
  <conditionalFormatting sqref="AG39:AH39">
    <cfRule type="cellIs" dxfId="1654" priority="1136" stopIfTrue="1" operator="equal">
      <formula>99</formula>
    </cfRule>
  </conditionalFormatting>
  <conditionalFormatting sqref="M39:N39">
    <cfRule type="cellIs" dxfId="1653" priority="1135" stopIfTrue="1" operator="equal">
      <formula>99</formula>
    </cfRule>
  </conditionalFormatting>
  <conditionalFormatting sqref="N39">
    <cfRule type="cellIs" dxfId="1652" priority="1134" stopIfTrue="1" operator="equal">
      <formula>26</formula>
    </cfRule>
  </conditionalFormatting>
  <conditionalFormatting sqref="N39">
    <cfRule type="cellIs" dxfId="1651" priority="1133" stopIfTrue="1" operator="equal">
      <formula>99</formula>
    </cfRule>
  </conditionalFormatting>
  <conditionalFormatting sqref="M39">
    <cfRule type="cellIs" dxfId="1650" priority="1131" stopIfTrue="1" operator="equal">
      <formula>2</formula>
    </cfRule>
    <cfRule type="cellIs" dxfId="1649" priority="1132" stopIfTrue="1" operator="equal">
      <formula>1</formula>
    </cfRule>
  </conditionalFormatting>
  <conditionalFormatting sqref="O39:P39">
    <cfRule type="cellIs" dxfId="1648" priority="1130" stopIfTrue="1" operator="equal">
      <formula>99</formula>
    </cfRule>
  </conditionalFormatting>
  <conditionalFormatting sqref="P39">
    <cfRule type="cellIs" dxfId="1647" priority="1129" stopIfTrue="1" operator="equal">
      <formula>26</formula>
    </cfRule>
  </conditionalFormatting>
  <conditionalFormatting sqref="P39">
    <cfRule type="cellIs" dxfId="1646" priority="1128" stopIfTrue="1" operator="equal">
      <formula>99</formula>
    </cfRule>
  </conditionalFormatting>
  <conditionalFormatting sqref="O39">
    <cfRule type="cellIs" dxfId="1645" priority="1126" stopIfTrue="1" operator="equal">
      <formula>2</formula>
    </cfRule>
    <cfRule type="cellIs" dxfId="1644" priority="1127" stopIfTrue="1" operator="equal">
      <formula>1</formula>
    </cfRule>
  </conditionalFormatting>
  <conditionalFormatting sqref="Q39:R39">
    <cfRule type="cellIs" dxfId="1643" priority="1125" stopIfTrue="1" operator="equal">
      <formula>99</formula>
    </cfRule>
  </conditionalFormatting>
  <conditionalFormatting sqref="R39">
    <cfRule type="cellIs" dxfId="1642" priority="1124" stopIfTrue="1" operator="equal">
      <formula>26</formula>
    </cfRule>
  </conditionalFormatting>
  <conditionalFormatting sqref="R39">
    <cfRule type="cellIs" dxfId="1641" priority="1123" stopIfTrue="1" operator="equal">
      <formula>99</formula>
    </cfRule>
  </conditionalFormatting>
  <conditionalFormatting sqref="Q39">
    <cfRule type="cellIs" dxfId="1640" priority="1121" stopIfTrue="1" operator="equal">
      <formula>2</formula>
    </cfRule>
    <cfRule type="cellIs" dxfId="1639" priority="1122" stopIfTrue="1" operator="equal">
      <formula>1</formula>
    </cfRule>
  </conditionalFormatting>
  <conditionalFormatting sqref="S39:T39">
    <cfRule type="cellIs" dxfId="1638" priority="1120" stopIfTrue="1" operator="equal">
      <formula>99</formula>
    </cfRule>
  </conditionalFormatting>
  <conditionalFormatting sqref="T39">
    <cfRule type="cellIs" dxfId="1637" priority="1119" stopIfTrue="1" operator="equal">
      <formula>26</formula>
    </cfRule>
  </conditionalFormatting>
  <conditionalFormatting sqref="T39">
    <cfRule type="cellIs" dxfId="1636" priority="1118" stopIfTrue="1" operator="equal">
      <formula>99</formula>
    </cfRule>
  </conditionalFormatting>
  <conditionalFormatting sqref="S39">
    <cfRule type="cellIs" dxfId="1635" priority="1116" stopIfTrue="1" operator="equal">
      <formula>2</formula>
    </cfRule>
    <cfRule type="cellIs" dxfId="1634" priority="1117" stopIfTrue="1" operator="equal">
      <formula>1</formula>
    </cfRule>
  </conditionalFormatting>
  <conditionalFormatting sqref="U39:V39">
    <cfRule type="cellIs" dxfId="1633" priority="1115" stopIfTrue="1" operator="equal">
      <formula>99</formula>
    </cfRule>
  </conditionalFormatting>
  <conditionalFormatting sqref="V39">
    <cfRule type="cellIs" dxfId="1632" priority="1114" stopIfTrue="1" operator="equal">
      <formula>26</formula>
    </cfRule>
  </conditionalFormatting>
  <conditionalFormatting sqref="V39">
    <cfRule type="cellIs" dxfId="1631" priority="1113" stopIfTrue="1" operator="equal">
      <formula>99</formula>
    </cfRule>
  </conditionalFormatting>
  <conditionalFormatting sqref="U39">
    <cfRule type="cellIs" dxfId="1630" priority="1111" stopIfTrue="1" operator="equal">
      <formula>2</formula>
    </cfRule>
    <cfRule type="cellIs" dxfId="1629" priority="1112" stopIfTrue="1" operator="equal">
      <formula>1</formula>
    </cfRule>
  </conditionalFormatting>
  <conditionalFormatting sqref="W39:X39">
    <cfRule type="cellIs" dxfId="1628" priority="1110" stopIfTrue="1" operator="equal">
      <formula>99</formula>
    </cfRule>
  </conditionalFormatting>
  <conditionalFormatting sqref="X39">
    <cfRule type="cellIs" dxfId="1627" priority="1109" stopIfTrue="1" operator="equal">
      <formula>26</formula>
    </cfRule>
  </conditionalFormatting>
  <conditionalFormatting sqref="X39">
    <cfRule type="cellIs" dxfId="1626" priority="1108" stopIfTrue="1" operator="equal">
      <formula>99</formula>
    </cfRule>
  </conditionalFormatting>
  <conditionalFormatting sqref="W39">
    <cfRule type="cellIs" dxfId="1625" priority="1106" stopIfTrue="1" operator="equal">
      <formula>2</formula>
    </cfRule>
    <cfRule type="cellIs" dxfId="1624" priority="1107" stopIfTrue="1" operator="equal">
      <formula>1</formula>
    </cfRule>
  </conditionalFormatting>
  <conditionalFormatting sqref="Y39:Z39">
    <cfRule type="cellIs" dxfId="1623" priority="1105" stopIfTrue="1" operator="equal">
      <formula>99</formula>
    </cfRule>
  </conditionalFormatting>
  <conditionalFormatting sqref="Z39">
    <cfRule type="cellIs" dxfId="1622" priority="1104" stopIfTrue="1" operator="equal">
      <formula>26</formula>
    </cfRule>
  </conditionalFormatting>
  <conditionalFormatting sqref="Z39">
    <cfRule type="cellIs" dxfId="1621" priority="1103" stopIfTrue="1" operator="equal">
      <formula>99</formula>
    </cfRule>
  </conditionalFormatting>
  <conditionalFormatting sqref="Y39">
    <cfRule type="cellIs" dxfId="1620" priority="1101" stopIfTrue="1" operator="equal">
      <formula>2</formula>
    </cfRule>
    <cfRule type="cellIs" dxfId="1619" priority="1102" stopIfTrue="1" operator="equal">
      <formula>1</formula>
    </cfRule>
  </conditionalFormatting>
  <conditionalFormatting sqref="AA39:AB39">
    <cfRule type="cellIs" dxfId="1618" priority="1100" stopIfTrue="1" operator="equal">
      <formula>99</formula>
    </cfRule>
  </conditionalFormatting>
  <conditionalFormatting sqref="AB39">
    <cfRule type="cellIs" dxfId="1617" priority="1099" stopIfTrue="1" operator="equal">
      <formula>26</formula>
    </cfRule>
  </conditionalFormatting>
  <conditionalFormatting sqref="AB39">
    <cfRule type="cellIs" dxfId="1616" priority="1098" stopIfTrue="1" operator="equal">
      <formula>99</formula>
    </cfRule>
  </conditionalFormatting>
  <conditionalFormatting sqref="AA39">
    <cfRule type="cellIs" dxfId="1615" priority="1096" stopIfTrue="1" operator="equal">
      <formula>2</formula>
    </cfRule>
    <cfRule type="cellIs" dxfId="1614" priority="1097" stopIfTrue="1" operator="equal">
      <formula>1</formula>
    </cfRule>
  </conditionalFormatting>
  <conditionalFormatting sqref="AC39:AD39">
    <cfRule type="cellIs" dxfId="1613" priority="1095" stopIfTrue="1" operator="equal">
      <formula>99</formula>
    </cfRule>
  </conditionalFormatting>
  <conditionalFormatting sqref="AD39">
    <cfRule type="cellIs" dxfId="1612" priority="1094" stopIfTrue="1" operator="equal">
      <formula>26</formula>
    </cfRule>
  </conditionalFormatting>
  <conditionalFormatting sqref="AD39">
    <cfRule type="cellIs" dxfId="1611" priority="1093" stopIfTrue="1" operator="equal">
      <formula>99</formula>
    </cfRule>
  </conditionalFormatting>
  <conditionalFormatting sqref="AC39">
    <cfRule type="cellIs" dxfId="1610" priority="1091" stopIfTrue="1" operator="equal">
      <formula>2</formula>
    </cfRule>
    <cfRule type="cellIs" dxfId="1609" priority="1092" stopIfTrue="1" operator="equal">
      <formula>1</formula>
    </cfRule>
  </conditionalFormatting>
  <conditionalFormatting sqref="AE39:AF39">
    <cfRule type="cellIs" dxfId="1608" priority="1090" stopIfTrue="1" operator="equal">
      <formula>99</formula>
    </cfRule>
  </conditionalFormatting>
  <conditionalFormatting sqref="AF39">
    <cfRule type="cellIs" dxfId="1607" priority="1089" stopIfTrue="1" operator="equal">
      <formula>26</formula>
    </cfRule>
  </conditionalFormatting>
  <conditionalFormatting sqref="AF39">
    <cfRule type="cellIs" dxfId="1606" priority="1088" stopIfTrue="1" operator="equal">
      <formula>99</formula>
    </cfRule>
  </conditionalFormatting>
  <conditionalFormatting sqref="AE39">
    <cfRule type="cellIs" dxfId="1605" priority="1086" stopIfTrue="1" operator="equal">
      <formula>2</formula>
    </cfRule>
    <cfRule type="cellIs" dxfId="1604" priority="1087" stopIfTrue="1" operator="equal">
      <formula>1</formula>
    </cfRule>
  </conditionalFormatting>
  <conditionalFormatting sqref="AH39">
    <cfRule type="cellIs" dxfId="1603" priority="1085" stopIfTrue="1" operator="equal">
      <formula>26</formula>
    </cfRule>
  </conditionalFormatting>
  <conditionalFormatting sqref="AH39">
    <cfRule type="cellIs" dxfId="1602" priority="1084" stopIfTrue="1" operator="equal">
      <formula>99</formula>
    </cfRule>
  </conditionalFormatting>
  <conditionalFormatting sqref="AG39">
    <cfRule type="cellIs" dxfId="1601" priority="1082" stopIfTrue="1" operator="equal">
      <formula>2</formula>
    </cfRule>
    <cfRule type="cellIs" dxfId="1600" priority="1083" stopIfTrue="1" operator="equal">
      <formula>1</formula>
    </cfRule>
  </conditionalFormatting>
  <conditionalFormatting sqref="AG40:AH40">
    <cfRule type="cellIs" dxfId="1599" priority="1081" stopIfTrue="1" operator="equal">
      <formula>99</formula>
    </cfRule>
  </conditionalFormatting>
  <conditionalFormatting sqref="M40:N40">
    <cfRule type="cellIs" dxfId="1598" priority="1080" stopIfTrue="1" operator="equal">
      <formula>99</formula>
    </cfRule>
  </conditionalFormatting>
  <conditionalFormatting sqref="N40">
    <cfRule type="cellIs" dxfId="1597" priority="1079" stopIfTrue="1" operator="equal">
      <formula>26</formula>
    </cfRule>
  </conditionalFormatting>
  <conditionalFormatting sqref="N40">
    <cfRule type="cellIs" dxfId="1596" priority="1078" stopIfTrue="1" operator="equal">
      <formula>99</formula>
    </cfRule>
  </conditionalFormatting>
  <conditionalFormatting sqref="M40">
    <cfRule type="cellIs" dxfId="1595" priority="1076" stopIfTrue="1" operator="equal">
      <formula>2</formula>
    </cfRule>
    <cfRule type="cellIs" dxfId="1594" priority="1077" stopIfTrue="1" operator="equal">
      <formula>1</formula>
    </cfRule>
  </conditionalFormatting>
  <conditionalFormatting sqref="O40:P40">
    <cfRule type="cellIs" dxfId="1593" priority="1075" stopIfTrue="1" operator="equal">
      <formula>99</formula>
    </cfRule>
  </conditionalFormatting>
  <conditionalFormatting sqref="P40">
    <cfRule type="cellIs" dxfId="1592" priority="1074" stopIfTrue="1" operator="equal">
      <formula>26</formula>
    </cfRule>
  </conditionalFormatting>
  <conditionalFormatting sqref="P40">
    <cfRule type="cellIs" dxfId="1591" priority="1073" stopIfTrue="1" operator="equal">
      <formula>99</formula>
    </cfRule>
  </conditionalFormatting>
  <conditionalFormatting sqref="O40">
    <cfRule type="cellIs" dxfId="1590" priority="1071" stopIfTrue="1" operator="equal">
      <formula>2</formula>
    </cfRule>
    <cfRule type="cellIs" dxfId="1589" priority="1072" stopIfTrue="1" operator="equal">
      <formula>1</formula>
    </cfRule>
  </conditionalFormatting>
  <conditionalFormatting sqref="Q40:R40">
    <cfRule type="cellIs" dxfId="1588" priority="1070" stopIfTrue="1" operator="equal">
      <formula>99</formula>
    </cfRule>
  </conditionalFormatting>
  <conditionalFormatting sqref="R40">
    <cfRule type="cellIs" dxfId="1587" priority="1069" stopIfTrue="1" operator="equal">
      <formula>26</formula>
    </cfRule>
  </conditionalFormatting>
  <conditionalFormatting sqref="R40">
    <cfRule type="cellIs" dxfId="1586" priority="1068" stopIfTrue="1" operator="equal">
      <formula>99</formula>
    </cfRule>
  </conditionalFormatting>
  <conditionalFormatting sqref="Q40">
    <cfRule type="cellIs" dxfId="1585" priority="1066" stopIfTrue="1" operator="equal">
      <formula>2</formula>
    </cfRule>
    <cfRule type="cellIs" dxfId="1584" priority="1067" stopIfTrue="1" operator="equal">
      <formula>1</formula>
    </cfRule>
  </conditionalFormatting>
  <conditionalFormatting sqref="S40:T40">
    <cfRule type="cellIs" dxfId="1583" priority="1065" stopIfTrue="1" operator="equal">
      <formula>99</formula>
    </cfRule>
  </conditionalFormatting>
  <conditionalFormatting sqref="T40">
    <cfRule type="cellIs" dxfId="1582" priority="1064" stopIfTrue="1" operator="equal">
      <formula>26</formula>
    </cfRule>
  </conditionalFormatting>
  <conditionalFormatting sqref="T40">
    <cfRule type="cellIs" dxfId="1581" priority="1063" stopIfTrue="1" operator="equal">
      <formula>99</formula>
    </cfRule>
  </conditionalFormatting>
  <conditionalFormatting sqref="S40">
    <cfRule type="cellIs" dxfId="1580" priority="1061" stopIfTrue="1" operator="equal">
      <formula>2</formula>
    </cfRule>
    <cfRule type="cellIs" dxfId="1579" priority="1062" stopIfTrue="1" operator="equal">
      <formula>1</formula>
    </cfRule>
  </conditionalFormatting>
  <conditionalFormatting sqref="U40:V40">
    <cfRule type="cellIs" dxfId="1578" priority="1060" stopIfTrue="1" operator="equal">
      <formula>99</formula>
    </cfRule>
  </conditionalFormatting>
  <conditionalFormatting sqref="V40">
    <cfRule type="cellIs" dxfId="1577" priority="1059" stopIfTrue="1" operator="equal">
      <formula>26</formula>
    </cfRule>
  </conditionalFormatting>
  <conditionalFormatting sqref="V40">
    <cfRule type="cellIs" dxfId="1576" priority="1058" stopIfTrue="1" operator="equal">
      <formula>99</formula>
    </cfRule>
  </conditionalFormatting>
  <conditionalFormatting sqref="U40">
    <cfRule type="cellIs" dxfId="1575" priority="1056" stopIfTrue="1" operator="equal">
      <formula>2</formula>
    </cfRule>
    <cfRule type="cellIs" dxfId="1574" priority="1057" stopIfTrue="1" operator="equal">
      <formula>1</formula>
    </cfRule>
  </conditionalFormatting>
  <conditionalFormatting sqref="W40:X40">
    <cfRule type="cellIs" dxfId="1573" priority="1055" stopIfTrue="1" operator="equal">
      <formula>99</formula>
    </cfRule>
  </conditionalFormatting>
  <conditionalFormatting sqref="X40">
    <cfRule type="cellIs" dxfId="1572" priority="1054" stopIfTrue="1" operator="equal">
      <formula>26</formula>
    </cfRule>
  </conditionalFormatting>
  <conditionalFormatting sqref="X40">
    <cfRule type="cellIs" dxfId="1571" priority="1053" stopIfTrue="1" operator="equal">
      <formula>99</formula>
    </cfRule>
  </conditionalFormatting>
  <conditionalFormatting sqref="W40">
    <cfRule type="cellIs" dxfId="1570" priority="1051" stopIfTrue="1" operator="equal">
      <formula>2</formula>
    </cfRule>
    <cfRule type="cellIs" dxfId="1569" priority="1052" stopIfTrue="1" operator="equal">
      <formula>1</formula>
    </cfRule>
  </conditionalFormatting>
  <conditionalFormatting sqref="Y40:Z40">
    <cfRule type="cellIs" dxfId="1568" priority="1050" stopIfTrue="1" operator="equal">
      <formula>99</formula>
    </cfRule>
  </conditionalFormatting>
  <conditionalFormatting sqref="Z40">
    <cfRule type="cellIs" dxfId="1567" priority="1049" stopIfTrue="1" operator="equal">
      <formula>26</formula>
    </cfRule>
  </conditionalFormatting>
  <conditionalFormatting sqref="Z40">
    <cfRule type="cellIs" dxfId="1566" priority="1048" stopIfTrue="1" operator="equal">
      <formula>99</formula>
    </cfRule>
  </conditionalFormatting>
  <conditionalFormatting sqref="Y40">
    <cfRule type="cellIs" dxfId="1565" priority="1046" stopIfTrue="1" operator="equal">
      <formula>2</formula>
    </cfRule>
    <cfRule type="cellIs" dxfId="1564" priority="1047" stopIfTrue="1" operator="equal">
      <formula>1</formula>
    </cfRule>
  </conditionalFormatting>
  <conditionalFormatting sqref="AA40:AB40">
    <cfRule type="cellIs" dxfId="1563" priority="1045" stopIfTrue="1" operator="equal">
      <formula>99</formula>
    </cfRule>
  </conditionalFormatting>
  <conditionalFormatting sqref="AB40">
    <cfRule type="cellIs" dxfId="1562" priority="1044" stopIfTrue="1" operator="equal">
      <formula>26</formula>
    </cfRule>
  </conditionalFormatting>
  <conditionalFormatting sqref="AB40">
    <cfRule type="cellIs" dxfId="1561" priority="1043" stopIfTrue="1" operator="equal">
      <formula>99</formula>
    </cfRule>
  </conditionalFormatting>
  <conditionalFormatting sqref="AA40">
    <cfRule type="cellIs" dxfId="1560" priority="1041" stopIfTrue="1" operator="equal">
      <formula>2</formula>
    </cfRule>
    <cfRule type="cellIs" dxfId="1559" priority="1042" stopIfTrue="1" operator="equal">
      <formula>1</formula>
    </cfRule>
  </conditionalFormatting>
  <conditionalFormatting sqref="AC40:AD40">
    <cfRule type="cellIs" dxfId="1558" priority="1040" stopIfTrue="1" operator="equal">
      <formula>99</formula>
    </cfRule>
  </conditionalFormatting>
  <conditionalFormatting sqref="AD40">
    <cfRule type="cellIs" dxfId="1557" priority="1039" stopIfTrue="1" operator="equal">
      <formula>26</formula>
    </cfRule>
  </conditionalFormatting>
  <conditionalFormatting sqref="AD40">
    <cfRule type="cellIs" dxfId="1556" priority="1038" stopIfTrue="1" operator="equal">
      <formula>99</formula>
    </cfRule>
  </conditionalFormatting>
  <conditionalFormatting sqref="AC40">
    <cfRule type="cellIs" dxfId="1555" priority="1036" stopIfTrue="1" operator="equal">
      <formula>2</formula>
    </cfRule>
    <cfRule type="cellIs" dxfId="1554" priority="1037" stopIfTrue="1" operator="equal">
      <formula>1</formula>
    </cfRule>
  </conditionalFormatting>
  <conditionalFormatting sqref="AE40:AF40">
    <cfRule type="cellIs" dxfId="1553" priority="1035" stopIfTrue="1" operator="equal">
      <formula>99</formula>
    </cfRule>
  </conditionalFormatting>
  <conditionalFormatting sqref="AF40">
    <cfRule type="cellIs" dxfId="1552" priority="1034" stopIfTrue="1" operator="equal">
      <formula>26</formula>
    </cfRule>
  </conditionalFormatting>
  <conditionalFormatting sqref="AF40">
    <cfRule type="cellIs" dxfId="1551" priority="1033" stopIfTrue="1" operator="equal">
      <formula>99</formula>
    </cfRule>
  </conditionalFormatting>
  <conditionalFormatting sqref="AE40">
    <cfRule type="cellIs" dxfId="1550" priority="1031" stopIfTrue="1" operator="equal">
      <formula>2</formula>
    </cfRule>
    <cfRule type="cellIs" dxfId="1549" priority="1032" stopIfTrue="1" operator="equal">
      <formula>1</formula>
    </cfRule>
  </conditionalFormatting>
  <conditionalFormatting sqref="AH40">
    <cfRule type="cellIs" dxfId="1548" priority="1030" stopIfTrue="1" operator="equal">
      <formula>26</formula>
    </cfRule>
  </conditionalFormatting>
  <conditionalFormatting sqref="AH40">
    <cfRule type="cellIs" dxfId="1547" priority="1029" stopIfTrue="1" operator="equal">
      <formula>99</formula>
    </cfRule>
  </conditionalFormatting>
  <conditionalFormatting sqref="AG40">
    <cfRule type="cellIs" dxfId="1546" priority="1027" stopIfTrue="1" operator="equal">
      <formula>2</formula>
    </cfRule>
    <cfRule type="cellIs" dxfId="1545" priority="1028" stopIfTrue="1" operator="equal">
      <formula>1</formula>
    </cfRule>
  </conditionalFormatting>
  <conditionalFormatting sqref="AG41:AH41">
    <cfRule type="cellIs" dxfId="1544" priority="1026" stopIfTrue="1" operator="equal">
      <formula>99</formula>
    </cfRule>
  </conditionalFormatting>
  <conditionalFormatting sqref="M41:N41">
    <cfRule type="cellIs" dxfId="1543" priority="1025" stopIfTrue="1" operator="equal">
      <formula>99</formula>
    </cfRule>
  </conditionalFormatting>
  <conditionalFormatting sqref="N41">
    <cfRule type="cellIs" dxfId="1542" priority="1024" stopIfTrue="1" operator="equal">
      <formula>26</formula>
    </cfRule>
  </conditionalFormatting>
  <conditionalFormatting sqref="N41">
    <cfRule type="cellIs" dxfId="1541" priority="1023" stopIfTrue="1" operator="equal">
      <formula>99</formula>
    </cfRule>
  </conditionalFormatting>
  <conditionalFormatting sqref="M41">
    <cfRule type="cellIs" dxfId="1540" priority="1021" stopIfTrue="1" operator="equal">
      <formula>2</formula>
    </cfRule>
    <cfRule type="cellIs" dxfId="1539" priority="1022" stopIfTrue="1" operator="equal">
      <formula>1</formula>
    </cfRule>
  </conditionalFormatting>
  <conditionalFormatting sqref="O41:P41">
    <cfRule type="cellIs" dxfId="1538" priority="1020" stopIfTrue="1" operator="equal">
      <formula>99</formula>
    </cfRule>
  </conditionalFormatting>
  <conditionalFormatting sqref="P41">
    <cfRule type="cellIs" dxfId="1537" priority="1019" stopIfTrue="1" operator="equal">
      <formula>26</formula>
    </cfRule>
  </conditionalFormatting>
  <conditionalFormatting sqref="P41">
    <cfRule type="cellIs" dxfId="1536" priority="1018" stopIfTrue="1" operator="equal">
      <formula>99</formula>
    </cfRule>
  </conditionalFormatting>
  <conditionalFormatting sqref="O41">
    <cfRule type="cellIs" dxfId="1535" priority="1016" stopIfTrue="1" operator="equal">
      <formula>2</formula>
    </cfRule>
    <cfRule type="cellIs" dxfId="1534" priority="1017" stopIfTrue="1" operator="equal">
      <formula>1</formula>
    </cfRule>
  </conditionalFormatting>
  <conditionalFormatting sqref="Q41:R41">
    <cfRule type="cellIs" dxfId="1533" priority="1015" stopIfTrue="1" operator="equal">
      <formula>99</formula>
    </cfRule>
  </conditionalFormatting>
  <conditionalFormatting sqref="R41">
    <cfRule type="cellIs" dxfId="1532" priority="1014" stopIfTrue="1" operator="equal">
      <formula>26</formula>
    </cfRule>
  </conditionalFormatting>
  <conditionalFormatting sqref="R41">
    <cfRule type="cellIs" dxfId="1531" priority="1013" stopIfTrue="1" operator="equal">
      <formula>99</formula>
    </cfRule>
  </conditionalFormatting>
  <conditionalFormatting sqref="Q41">
    <cfRule type="cellIs" dxfId="1530" priority="1011" stopIfTrue="1" operator="equal">
      <formula>2</formula>
    </cfRule>
    <cfRule type="cellIs" dxfId="1529" priority="1012" stopIfTrue="1" operator="equal">
      <formula>1</formula>
    </cfRule>
  </conditionalFormatting>
  <conditionalFormatting sqref="S41:T41">
    <cfRule type="cellIs" dxfId="1528" priority="1010" stopIfTrue="1" operator="equal">
      <formula>99</formula>
    </cfRule>
  </conditionalFormatting>
  <conditionalFormatting sqref="T41">
    <cfRule type="cellIs" dxfId="1527" priority="1009" stopIfTrue="1" operator="equal">
      <formula>26</formula>
    </cfRule>
  </conditionalFormatting>
  <conditionalFormatting sqref="T41">
    <cfRule type="cellIs" dxfId="1526" priority="1008" stopIfTrue="1" operator="equal">
      <formula>99</formula>
    </cfRule>
  </conditionalFormatting>
  <conditionalFormatting sqref="S41">
    <cfRule type="cellIs" dxfId="1525" priority="1006" stopIfTrue="1" operator="equal">
      <formula>2</formula>
    </cfRule>
    <cfRule type="cellIs" dxfId="1524" priority="1007" stopIfTrue="1" operator="equal">
      <formula>1</formula>
    </cfRule>
  </conditionalFormatting>
  <conditionalFormatting sqref="U41:V41">
    <cfRule type="cellIs" dxfId="1523" priority="1005" stopIfTrue="1" operator="equal">
      <formula>99</formula>
    </cfRule>
  </conditionalFormatting>
  <conditionalFormatting sqref="V41">
    <cfRule type="cellIs" dxfId="1522" priority="1004" stopIfTrue="1" operator="equal">
      <formula>26</formula>
    </cfRule>
  </conditionalFormatting>
  <conditionalFormatting sqref="V41">
    <cfRule type="cellIs" dxfId="1521" priority="1003" stopIfTrue="1" operator="equal">
      <formula>99</formula>
    </cfRule>
  </conditionalFormatting>
  <conditionalFormatting sqref="U41">
    <cfRule type="cellIs" dxfId="1520" priority="1001" stopIfTrue="1" operator="equal">
      <formula>2</formula>
    </cfRule>
    <cfRule type="cellIs" dxfId="1519" priority="1002" stopIfTrue="1" operator="equal">
      <formula>1</formula>
    </cfRule>
  </conditionalFormatting>
  <conditionalFormatting sqref="W41:X41">
    <cfRule type="cellIs" dxfId="1518" priority="1000" stopIfTrue="1" operator="equal">
      <formula>99</formula>
    </cfRule>
  </conditionalFormatting>
  <conditionalFormatting sqref="X41">
    <cfRule type="cellIs" dxfId="1517" priority="999" stopIfTrue="1" operator="equal">
      <formula>26</formula>
    </cfRule>
  </conditionalFormatting>
  <conditionalFormatting sqref="X41">
    <cfRule type="cellIs" dxfId="1516" priority="998" stopIfTrue="1" operator="equal">
      <formula>99</formula>
    </cfRule>
  </conditionalFormatting>
  <conditionalFormatting sqref="W41">
    <cfRule type="cellIs" dxfId="1515" priority="996" stopIfTrue="1" operator="equal">
      <formula>2</formula>
    </cfRule>
    <cfRule type="cellIs" dxfId="1514" priority="997" stopIfTrue="1" operator="equal">
      <formula>1</formula>
    </cfRule>
  </conditionalFormatting>
  <conditionalFormatting sqref="Y41:Z41">
    <cfRule type="cellIs" dxfId="1513" priority="995" stopIfTrue="1" operator="equal">
      <formula>99</formula>
    </cfRule>
  </conditionalFormatting>
  <conditionalFormatting sqref="Z41">
    <cfRule type="cellIs" dxfId="1512" priority="994" stopIfTrue="1" operator="equal">
      <formula>26</formula>
    </cfRule>
  </conditionalFormatting>
  <conditionalFormatting sqref="Z41">
    <cfRule type="cellIs" dxfId="1511" priority="993" stopIfTrue="1" operator="equal">
      <formula>99</formula>
    </cfRule>
  </conditionalFormatting>
  <conditionalFormatting sqref="Y41">
    <cfRule type="cellIs" dxfId="1510" priority="991" stopIfTrue="1" operator="equal">
      <formula>2</formula>
    </cfRule>
    <cfRule type="cellIs" dxfId="1509" priority="992" stopIfTrue="1" operator="equal">
      <formula>1</formula>
    </cfRule>
  </conditionalFormatting>
  <conditionalFormatting sqref="AA41:AB41">
    <cfRule type="cellIs" dxfId="1508" priority="990" stopIfTrue="1" operator="equal">
      <formula>99</formula>
    </cfRule>
  </conditionalFormatting>
  <conditionalFormatting sqref="AB41">
    <cfRule type="cellIs" dxfId="1507" priority="989" stopIfTrue="1" operator="equal">
      <formula>26</formula>
    </cfRule>
  </conditionalFormatting>
  <conditionalFormatting sqref="AB41">
    <cfRule type="cellIs" dxfId="1506" priority="988" stopIfTrue="1" operator="equal">
      <formula>99</formula>
    </cfRule>
  </conditionalFormatting>
  <conditionalFormatting sqref="AA41">
    <cfRule type="cellIs" dxfId="1505" priority="986" stopIfTrue="1" operator="equal">
      <formula>2</formula>
    </cfRule>
    <cfRule type="cellIs" dxfId="1504" priority="987" stopIfTrue="1" operator="equal">
      <formula>1</formula>
    </cfRule>
  </conditionalFormatting>
  <conditionalFormatting sqref="AC41:AD41">
    <cfRule type="cellIs" dxfId="1503" priority="985" stopIfTrue="1" operator="equal">
      <formula>99</formula>
    </cfRule>
  </conditionalFormatting>
  <conditionalFormatting sqref="AD41">
    <cfRule type="cellIs" dxfId="1502" priority="984" stopIfTrue="1" operator="equal">
      <formula>26</formula>
    </cfRule>
  </conditionalFormatting>
  <conditionalFormatting sqref="AD41">
    <cfRule type="cellIs" dxfId="1501" priority="983" stopIfTrue="1" operator="equal">
      <formula>99</formula>
    </cfRule>
  </conditionalFormatting>
  <conditionalFormatting sqref="AC41">
    <cfRule type="cellIs" dxfId="1500" priority="981" stopIfTrue="1" operator="equal">
      <formula>2</formula>
    </cfRule>
    <cfRule type="cellIs" dxfId="1499" priority="982" stopIfTrue="1" operator="equal">
      <formula>1</formula>
    </cfRule>
  </conditionalFormatting>
  <conditionalFormatting sqref="AE41:AF41">
    <cfRule type="cellIs" dxfId="1498" priority="980" stopIfTrue="1" operator="equal">
      <formula>99</formula>
    </cfRule>
  </conditionalFormatting>
  <conditionalFormatting sqref="AF41">
    <cfRule type="cellIs" dxfId="1497" priority="979" stopIfTrue="1" operator="equal">
      <formula>26</formula>
    </cfRule>
  </conditionalFormatting>
  <conditionalFormatting sqref="AF41">
    <cfRule type="cellIs" dxfId="1496" priority="978" stopIfTrue="1" operator="equal">
      <formula>99</formula>
    </cfRule>
  </conditionalFormatting>
  <conditionalFormatting sqref="AE41">
    <cfRule type="cellIs" dxfId="1495" priority="976" stopIfTrue="1" operator="equal">
      <formula>2</formula>
    </cfRule>
    <cfRule type="cellIs" dxfId="1494" priority="977" stopIfTrue="1" operator="equal">
      <formula>1</formula>
    </cfRule>
  </conditionalFormatting>
  <conditionalFormatting sqref="AH41">
    <cfRule type="cellIs" dxfId="1493" priority="975" stopIfTrue="1" operator="equal">
      <formula>26</formula>
    </cfRule>
  </conditionalFormatting>
  <conditionalFormatting sqref="AH41">
    <cfRule type="cellIs" dxfId="1492" priority="974" stopIfTrue="1" operator="equal">
      <formula>99</formula>
    </cfRule>
  </conditionalFormatting>
  <conditionalFormatting sqref="AG41">
    <cfRule type="cellIs" dxfId="1491" priority="972" stopIfTrue="1" operator="equal">
      <formula>2</formula>
    </cfRule>
    <cfRule type="cellIs" dxfId="1490" priority="973" stopIfTrue="1" operator="equal">
      <formula>1</formula>
    </cfRule>
  </conditionalFormatting>
  <conditionalFormatting sqref="AG42:AH42">
    <cfRule type="cellIs" dxfId="1489" priority="971" stopIfTrue="1" operator="equal">
      <formula>99</formula>
    </cfRule>
  </conditionalFormatting>
  <conditionalFormatting sqref="M42:N42">
    <cfRule type="cellIs" dxfId="1488" priority="970" stopIfTrue="1" operator="equal">
      <formula>99</formula>
    </cfRule>
  </conditionalFormatting>
  <conditionalFormatting sqref="N42">
    <cfRule type="cellIs" dxfId="1487" priority="969" stopIfTrue="1" operator="equal">
      <formula>26</formula>
    </cfRule>
  </conditionalFormatting>
  <conditionalFormatting sqref="N42">
    <cfRule type="cellIs" dxfId="1486" priority="968" stopIfTrue="1" operator="equal">
      <formula>99</formula>
    </cfRule>
  </conditionalFormatting>
  <conditionalFormatting sqref="M42">
    <cfRule type="cellIs" dxfId="1485" priority="966" stopIfTrue="1" operator="equal">
      <formula>2</formula>
    </cfRule>
    <cfRule type="cellIs" dxfId="1484" priority="967" stopIfTrue="1" operator="equal">
      <formula>1</formula>
    </cfRule>
  </conditionalFormatting>
  <conditionalFormatting sqref="O42:P42">
    <cfRule type="cellIs" dxfId="1483" priority="965" stopIfTrue="1" operator="equal">
      <formula>99</formula>
    </cfRule>
  </conditionalFormatting>
  <conditionalFormatting sqref="P42">
    <cfRule type="cellIs" dxfId="1482" priority="964" stopIfTrue="1" operator="equal">
      <formula>26</formula>
    </cfRule>
  </conditionalFormatting>
  <conditionalFormatting sqref="P42">
    <cfRule type="cellIs" dxfId="1481" priority="963" stopIfTrue="1" operator="equal">
      <formula>99</formula>
    </cfRule>
  </conditionalFormatting>
  <conditionalFormatting sqref="O42">
    <cfRule type="cellIs" dxfId="1480" priority="961" stopIfTrue="1" operator="equal">
      <formula>2</formula>
    </cfRule>
    <cfRule type="cellIs" dxfId="1479" priority="962" stopIfTrue="1" operator="equal">
      <formula>1</formula>
    </cfRule>
  </conditionalFormatting>
  <conditionalFormatting sqref="Q42:R42">
    <cfRule type="cellIs" dxfId="1478" priority="960" stopIfTrue="1" operator="equal">
      <formula>99</formula>
    </cfRule>
  </conditionalFormatting>
  <conditionalFormatting sqref="R42">
    <cfRule type="cellIs" dxfId="1477" priority="959" stopIfTrue="1" operator="equal">
      <formula>26</formula>
    </cfRule>
  </conditionalFormatting>
  <conditionalFormatting sqref="R42">
    <cfRule type="cellIs" dxfId="1476" priority="958" stopIfTrue="1" operator="equal">
      <formula>99</formula>
    </cfRule>
  </conditionalFormatting>
  <conditionalFormatting sqref="Q42">
    <cfRule type="cellIs" dxfId="1475" priority="956" stopIfTrue="1" operator="equal">
      <formula>2</formula>
    </cfRule>
    <cfRule type="cellIs" dxfId="1474" priority="957" stopIfTrue="1" operator="equal">
      <formula>1</formula>
    </cfRule>
  </conditionalFormatting>
  <conditionalFormatting sqref="S42:T42">
    <cfRule type="cellIs" dxfId="1473" priority="955" stopIfTrue="1" operator="equal">
      <formula>99</formula>
    </cfRule>
  </conditionalFormatting>
  <conditionalFormatting sqref="T42">
    <cfRule type="cellIs" dxfId="1472" priority="954" stopIfTrue="1" operator="equal">
      <formula>26</formula>
    </cfRule>
  </conditionalFormatting>
  <conditionalFormatting sqref="T42">
    <cfRule type="cellIs" dxfId="1471" priority="953" stopIfTrue="1" operator="equal">
      <formula>99</formula>
    </cfRule>
  </conditionalFormatting>
  <conditionalFormatting sqref="S42">
    <cfRule type="cellIs" dxfId="1470" priority="951" stopIfTrue="1" operator="equal">
      <formula>2</formula>
    </cfRule>
    <cfRule type="cellIs" dxfId="1469" priority="952" stopIfTrue="1" operator="equal">
      <formula>1</formula>
    </cfRule>
  </conditionalFormatting>
  <conditionalFormatting sqref="U42:V42">
    <cfRule type="cellIs" dxfId="1468" priority="950" stopIfTrue="1" operator="equal">
      <formula>99</formula>
    </cfRule>
  </conditionalFormatting>
  <conditionalFormatting sqref="V42">
    <cfRule type="cellIs" dxfId="1467" priority="949" stopIfTrue="1" operator="equal">
      <formula>26</formula>
    </cfRule>
  </conditionalFormatting>
  <conditionalFormatting sqref="V42">
    <cfRule type="cellIs" dxfId="1466" priority="948" stopIfTrue="1" operator="equal">
      <formula>99</formula>
    </cfRule>
  </conditionalFormatting>
  <conditionalFormatting sqref="U42">
    <cfRule type="cellIs" dxfId="1465" priority="946" stopIfTrue="1" operator="equal">
      <formula>2</formula>
    </cfRule>
    <cfRule type="cellIs" dxfId="1464" priority="947" stopIfTrue="1" operator="equal">
      <formula>1</formula>
    </cfRule>
  </conditionalFormatting>
  <conditionalFormatting sqref="W42">
    <cfRule type="cellIs" dxfId="1463" priority="945" stopIfTrue="1" operator="equal">
      <formula>99</formula>
    </cfRule>
  </conditionalFormatting>
  <conditionalFormatting sqref="W42">
    <cfRule type="cellIs" dxfId="1462" priority="943" stopIfTrue="1" operator="equal">
      <formula>2</formula>
    </cfRule>
    <cfRule type="cellIs" dxfId="1461" priority="944" stopIfTrue="1" operator="equal">
      <formula>1</formula>
    </cfRule>
  </conditionalFormatting>
  <conditionalFormatting sqref="Y42:Z42">
    <cfRule type="cellIs" dxfId="1460" priority="942" stopIfTrue="1" operator="equal">
      <formula>99</formula>
    </cfRule>
  </conditionalFormatting>
  <conditionalFormatting sqref="Z42">
    <cfRule type="cellIs" dxfId="1459" priority="941" stopIfTrue="1" operator="equal">
      <formula>26</formula>
    </cfRule>
  </conditionalFormatting>
  <conditionalFormatting sqref="Z42">
    <cfRule type="cellIs" dxfId="1458" priority="940" stopIfTrue="1" operator="equal">
      <formula>99</formula>
    </cfRule>
  </conditionalFormatting>
  <conditionalFormatting sqref="Y42">
    <cfRule type="cellIs" dxfId="1457" priority="938" stopIfTrue="1" operator="equal">
      <formula>2</formula>
    </cfRule>
    <cfRule type="cellIs" dxfId="1456" priority="939" stopIfTrue="1" operator="equal">
      <formula>1</formula>
    </cfRule>
  </conditionalFormatting>
  <conditionalFormatting sqref="AA42:AB42">
    <cfRule type="cellIs" dxfId="1455" priority="937" stopIfTrue="1" operator="equal">
      <formula>99</formula>
    </cfRule>
  </conditionalFormatting>
  <conditionalFormatting sqref="AB42">
    <cfRule type="cellIs" dxfId="1454" priority="936" stopIfTrue="1" operator="equal">
      <formula>26</formula>
    </cfRule>
  </conditionalFormatting>
  <conditionalFormatting sqref="AB42">
    <cfRule type="cellIs" dxfId="1453" priority="935" stopIfTrue="1" operator="equal">
      <formula>99</formula>
    </cfRule>
  </conditionalFormatting>
  <conditionalFormatting sqref="AA42">
    <cfRule type="cellIs" dxfId="1452" priority="933" stopIfTrue="1" operator="equal">
      <formula>2</formula>
    </cfRule>
    <cfRule type="cellIs" dxfId="1451" priority="934" stopIfTrue="1" operator="equal">
      <formula>1</formula>
    </cfRule>
  </conditionalFormatting>
  <conditionalFormatting sqref="AC42:AD42">
    <cfRule type="cellIs" dxfId="1450" priority="932" stopIfTrue="1" operator="equal">
      <formula>99</formula>
    </cfRule>
  </conditionalFormatting>
  <conditionalFormatting sqref="AD42">
    <cfRule type="cellIs" dxfId="1449" priority="931" stopIfTrue="1" operator="equal">
      <formula>26</formula>
    </cfRule>
  </conditionalFormatting>
  <conditionalFormatting sqref="AD42">
    <cfRule type="cellIs" dxfId="1448" priority="930" stopIfTrue="1" operator="equal">
      <formula>99</formula>
    </cfRule>
  </conditionalFormatting>
  <conditionalFormatting sqref="AC42">
    <cfRule type="cellIs" dxfId="1447" priority="928" stopIfTrue="1" operator="equal">
      <formula>2</formula>
    </cfRule>
    <cfRule type="cellIs" dxfId="1446" priority="929" stopIfTrue="1" operator="equal">
      <formula>1</formula>
    </cfRule>
  </conditionalFormatting>
  <conditionalFormatting sqref="AE42:AF42">
    <cfRule type="cellIs" dxfId="1445" priority="927" stopIfTrue="1" operator="equal">
      <formula>99</formula>
    </cfRule>
  </conditionalFormatting>
  <conditionalFormatting sqref="AF42">
    <cfRule type="cellIs" dxfId="1444" priority="926" stopIfTrue="1" operator="equal">
      <formula>26</formula>
    </cfRule>
  </conditionalFormatting>
  <conditionalFormatting sqref="AF42">
    <cfRule type="cellIs" dxfId="1443" priority="925" stopIfTrue="1" operator="equal">
      <formula>99</formula>
    </cfRule>
  </conditionalFormatting>
  <conditionalFormatting sqref="AE42">
    <cfRule type="cellIs" dxfId="1442" priority="923" stopIfTrue="1" operator="equal">
      <formula>2</formula>
    </cfRule>
    <cfRule type="cellIs" dxfId="1441" priority="924" stopIfTrue="1" operator="equal">
      <formula>1</formula>
    </cfRule>
  </conditionalFormatting>
  <conditionalFormatting sqref="AH42">
    <cfRule type="cellIs" dxfId="1440" priority="922" stopIfTrue="1" operator="equal">
      <formula>26</formula>
    </cfRule>
  </conditionalFormatting>
  <conditionalFormatting sqref="AH42">
    <cfRule type="cellIs" dxfId="1439" priority="921" stopIfTrue="1" operator="equal">
      <formula>99</formula>
    </cfRule>
  </conditionalFormatting>
  <conditionalFormatting sqref="AG42">
    <cfRule type="cellIs" dxfId="1438" priority="919" stopIfTrue="1" operator="equal">
      <formula>2</formula>
    </cfRule>
    <cfRule type="cellIs" dxfId="1437" priority="920" stopIfTrue="1" operator="equal">
      <formula>1</formula>
    </cfRule>
  </conditionalFormatting>
  <conditionalFormatting sqref="AG43:AH43">
    <cfRule type="cellIs" dxfId="1436" priority="918" stopIfTrue="1" operator="equal">
      <formula>99</formula>
    </cfRule>
  </conditionalFormatting>
  <conditionalFormatting sqref="M43:N43">
    <cfRule type="cellIs" dxfId="1435" priority="917" stopIfTrue="1" operator="equal">
      <formula>99</formula>
    </cfRule>
  </conditionalFormatting>
  <conditionalFormatting sqref="N43">
    <cfRule type="cellIs" dxfId="1434" priority="916" stopIfTrue="1" operator="equal">
      <formula>26</formula>
    </cfRule>
  </conditionalFormatting>
  <conditionalFormatting sqref="N43">
    <cfRule type="cellIs" dxfId="1433" priority="915" stopIfTrue="1" operator="equal">
      <formula>99</formula>
    </cfRule>
  </conditionalFormatting>
  <conditionalFormatting sqref="M43">
    <cfRule type="cellIs" dxfId="1432" priority="913" stopIfTrue="1" operator="equal">
      <formula>2</formula>
    </cfRule>
    <cfRule type="cellIs" dxfId="1431" priority="914" stopIfTrue="1" operator="equal">
      <formula>1</formula>
    </cfRule>
  </conditionalFormatting>
  <conditionalFormatting sqref="O43:P43">
    <cfRule type="cellIs" dxfId="1430" priority="912" stopIfTrue="1" operator="equal">
      <formula>99</formula>
    </cfRule>
  </conditionalFormatting>
  <conditionalFormatting sqref="P43">
    <cfRule type="cellIs" dxfId="1429" priority="911" stopIfTrue="1" operator="equal">
      <formula>26</formula>
    </cfRule>
  </conditionalFormatting>
  <conditionalFormatting sqref="P43">
    <cfRule type="cellIs" dxfId="1428" priority="910" stopIfTrue="1" operator="equal">
      <formula>99</formula>
    </cfRule>
  </conditionalFormatting>
  <conditionalFormatting sqref="O43">
    <cfRule type="cellIs" dxfId="1427" priority="908" stopIfTrue="1" operator="equal">
      <formula>2</formula>
    </cfRule>
    <cfRule type="cellIs" dxfId="1426" priority="909" stopIfTrue="1" operator="equal">
      <formula>1</formula>
    </cfRule>
  </conditionalFormatting>
  <conditionalFormatting sqref="Q43:R43">
    <cfRule type="cellIs" dxfId="1425" priority="907" stopIfTrue="1" operator="equal">
      <formula>99</formula>
    </cfRule>
  </conditionalFormatting>
  <conditionalFormatting sqref="R43">
    <cfRule type="cellIs" dxfId="1424" priority="906" stopIfTrue="1" operator="equal">
      <formula>26</formula>
    </cfRule>
  </conditionalFormatting>
  <conditionalFormatting sqref="R43">
    <cfRule type="cellIs" dxfId="1423" priority="905" stopIfTrue="1" operator="equal">
      <formula>99</formula>
    </cfRule>
  </conditionalFormatting>
  <conditionalFormatting sqref="Q43">
    <cfRule type="cellIs" dxfId="1422" priority="903" stopIfTrue="1" operator="equal">
      <formula>2</formula>
    </cfRule>
    <cfRule type="cellIs" dxfId="1421" priority="904" stopIfTrue="1" operator="equal">
      <formula>1</formula>
    </cfRule>
  </conditionalFormatting>
  <conditionalFormatting sqref="S43:T43">
    <cfRule type="cellIs" dxfId="1420" priority="902" stopIfTrue="1" operator="equal">
      <formula>99</formula>
    </cfRule>
  </conditionalFormatting>
  <conditionalFormatting sqref="T43">
    <cfRule type="cellIs" dxfId="1419" priority="901" stopIfTrue="1" operator="equal">
      <formula>26</formula>
    </cfRule>
  </conditionalFormatting>
  <conditionalFormatting sqref="T43">
    <cfRule type="cellIs" dxfId="1418" priority="900" stopIfTrue="1" operator="equal">
      <formula>99</formula>
    </cfRule>
  </conditionalFormatting>
  <conditionalFormatting sqref="S43">
    <cfRule type="cellIs" dxfId="1417" priority="898" stopIfTrue="1" operator="equal">
      <formula>2</formula>
    </cfRule>
    <cfRule type="cellIs" dxfId="1416" priority="899" stopIfTrue="1" operator="equal">
      <formula>1</formula>
    </cfRule>
  </conditionalFormatting>
  <conditionalFormatting sqref="U43:V43">
    <cfRule type="cellIs" dxfId="1415" priority="897" stopIfTrue="1" operator="equal">
      <formula>99</formula>
    </cfRule>
  </conditionalFormatting>
  <conditionalFormatting sqref="V43">
    <cfRule type="cellIs" dxfId="1414" priority="896" stopIfTrue="1" operator="equal">
      <formula>26</formula>
    </cfRule>
  </conditionalFormatting>
  <conditionalFormatting sqref="V43">
    <cfRule type="cellIs" dxfId="1413" priority="895" stopIfTrue="1" operator="equal">
      <formula>99</formula>
    </cfRule>
  </conditionalFormatting>
  <conditionalFormatting sqref="U43">
    <cfRule type="cellIs" dxfId="1412" priority="893" stopIfTrue="1" operator="equal">
      <formula>2</formula>
    </cfRule>
    <cfRule type="cellIs" dxfId="1411" priority="894" stopIfTrue="1" operator="equal">
      <formula>1</formula>
    </cfRule>
  </conditionalFormatting>
  <conditionalFormatting sqref="W43:X43">
    <cfRule type="cellIs" dxfId="1410" priority="892" stopIfTrue="1" operator="equal">
      <formula>99</formula>
    </cfRule>
  </conditionalFormatting>
  <conditionalFormatting sqref="X43">
    <cfRule type="cellIs" dxfId="1409" priority="891" stopIfTrue="1" operator="equal">
      <formula>26</formula>
    </cfRule>
  </conditionalFormatting>
  <conditionalFormatting sqref="X43">
    <cfRule type="cellIs" dxfId="1408" priority="890" stopIfTrue="1" operator="equal">
      <formula>99</formula>
    </cfRule>
  </conditionalFormatting>
  <conditionalFormatting sqref="W43">
    <cfRule type="cellIs" dxfId="1407" priority="888" stopIfTrue="1" operator="equal">
      <formula>2</formula>
    </cfRule>
    <cfRule type="cellIs" dxfId="1406" priority="889" stopIfTrue="1" operator="equal">
      <formula>1</formula>
    </cfRule>
  </conditionalFormatting>
  <conditionalFormatting sqref="Y43:Z43">
    <cfRule type="cellIs" dxfId="1405" priority="887" stopIfTrue="1" operator="equal">
      <formula>99</formula>
    </cfRule>
  </conditionalFormatting>
  <conditionalFormatting sqref="Z43">
    <cfRule type="cellIs" dxfId="1404" priority="886" stopIfTrue="1" operator="equal">
      <formula>26</formula>
    </cfRule>
  </conditionalFormatting>
  <conditionalFormatting sqref="Z43">
    <cfRule type="cellIs" dxfId="1403" priority="885" stopIfTrue="1" operator="equal">
      <formula>99</formula>
    </cfRule>
  </conditionalFormatting>
  <conditionalFormatting sqref="Y43">
    <cfRule type="cellIs" dxfId="1402" priority="883" stopIfTrue="1" operator="equal">
      <formula>2</formula>
    </cfRule>
    <cfRule type="cellIs" dxfId="1401" priority="884" stopIfTrue="1" operator="equal">
      <formula>1</formula>
    </cfRule>
  </conditionalFormatting>
  <conditionalFormatting sqref="AA43:AB43">
    <cfRule type="cellIs" dxfId="1400" priority="882" stopIfTrue="1" operator="equal">
      <formula>99</formula>
    </cfRule>
  </conditionalFormatting>
  <conditionalFormatting sqref="AB43">
    <cfRule type="cellIs" dxfId="1399" priority="881" stopIfTrue="1" operator="equal">
      <formula>26</formula>
    </cfRule>
  </conditionalFormatting>
  <conditionalFormatting sqref="AB43">
    <cfRule type="cellIs" dxfId="1398" priority="880" stopIfTrue="1" operator="equal">
      <formula>99</formula>
    </cfRule>
  </conditionalFormatting>
  <conditionalFormatting sqref="AA43">
    <cfRule type="cellIs" dxfId="1397" priority="878" stopIfTrue="1" operator="equal">
      <formula>2</formula>
    </cfRule>
    <cfRule type="cellIs" dxfId="1396" priority="879" stopIfTrue="1" operator="equal">
      <formula>1</formula>
    </cfRule>
  </conditionalFormatting>
  <conditionalFormatting sqref="AC43:AD43">
    <cfRule type="cellIs" dxfId="1395" priority="877" stopIfTrue="1" operator="equal">
      <formula>99</formula>
    </cfRule>
  </conditionalFormatting>
  <conditionalFormatting sqref="AD43">
    <cfRule type="cellIs" dxfId="1394" priority="876" stopIfTrue="1" operator="equal">
      <formula>26</formula>
    </cfRule>
  </conditionalFormatting>
  <conditionalFormatting sqref="AD43">
    <cfRule type="cellIs" dxfId="1393" priority="875" stopIfTrue="1" operator="equal">
      <formula>99</formula>
    </cfRule>
  </conditionalFormatting>
  <conditionalFormatting sqref="AC43">
    <cfRule type="cellIs" dxfId="1392" priority="873" stopIfTrue="1" operator="equal">
      <formula>2</formula>
    </cfRule>
    <cfRule type="cellIs" dxfId="1391" priority="874" stopIfTrue="1" operator="equal">
      <formula>1</formula>
    </cfRule>
  </conditionalFormatting>
  <conditionalFormatting sqref="AE43:AF43">
    <cfRule type="cellIs" dxfId="1390" priority="872" stopIfTrue="1" operator="equal">
      <formula>99</formula>
    </cfRule>
  </conditionalFormatting>
  <conditionalFormatting sqref="AF43">
    <cfRule type="cellIs" dxfId="1389" priority="871" stopIfTrue="1" operator="equal">
      <formula>26</formula>
    </cfRule>
  </conditionalFormatting>
  <conditionalFormatting sqref="AF43">
    <cfRule type="cellIs" dxfId="1388" priority="870" stopIfTrue="1" operator="equal">
      <formula>99</formula>
    </cfRule>
  </conditionalFormatting>
  <conditionalFormatting sqref="AE43">
    <cfRule type="cellIs" dxfId="1387" priority="868" stopIfTrue="1" operator="equal">
      <formula>2</formula>
    </cfRule>
    <cfRule type="cellIs" dxfId="1386" priority="869" stopIfTrue="1" operator="equal">
      <formula>1</formula>
    </cfRule>
  </conditionalFormatting>
  <conditionalFormatting sqref="AH43">
    <cfRule type="cellIs" dxfId="1385" priority="867" stopIfTrue="1" operator="equal">
      <formula>26</formula>
    </cfRule>
  </conditionalFormatting>
  <conditionalFormatting sqref="AH43">
    <cfRule type="cellIs" dxfId="1384" priority="866" stopIfTrue="1" operator="equal">
      <formula>99</formula>
    </cfRule>
  </conditionalFormatting>
  <conditionalFormatting sqref="AG43">
    <cfRule type="cellIs" dxfId="1383" priority="864" stopIfTrue="1" operator="equal">
      <formula>2</formula>
    </cfRule>
    <cfRule type="cellIs" dxfId="1382" priority="865" stopIfTrue="1" operator="equal">
      <formula>1</formula>
    </cfRule>
  </conditionalFormatting>
  <conditionalFormatting sqref="AG44:AH44">
    <cfRule type="cellIs" dxfId="1381" priority="863" stopIfTrue="1" operator="equal">
      <formula>99</formula>
    </cfRule>
  </conditionalFormatting>
  <conditionalFormatting sqref="M44:N44">
    <cfRule type="cellIs" dxfId="1380" priority="862" stopIfTrue="1" operator="equal">
      <formula>99</formula>
    </cfRule>
  </conditionalFormatting>
  <conditionalFormatting sqref="N44">
    <cfRule type="cellIs" dxfId="1379" priority="861" stopIfTrue="1" operator="equal">
      <formula>26</formula>
    </cfRule>
  </conditionalFormatting>
  <conditionalFormatting sqref="N44">
    <cfRule type="cellIs" dxfId="1378" priority="860" stopIfTrue="1" operator="equal">
      <formula>99</formula>
    </cfRule>
  </conditionalFormatting>
  <conditionalFormatting sqref="M44">
    <cfRule type="cellIs" dxfId="1377" priority="858" stopIfTrue="1" operator="equal">
      <formula>2</formula>
    </cfRule>
    <cfRule type="cellIs" dxfId="1376" priority="859" stopIfTrue="1" operator="equal">
      <formula>1</formula>
    </cfRule>
  </conditionalFormatting>
  <conditionalFormatting sqref="O44">
    <cfRule type="cellIs" dxfId="1375" priority="857" stopIfTrue="1" operator="equal">
      <formula>99</formula>
    </cfRule>
  </conditionalFormatting>
  <conditionalFormatting sqref="O44">
    <cfRule type="cellIs" dxfId="1374" priority="855" stopIfTrue="1" operator="equal">
      <formula>2</formula>
    </cfRule>
    <cfRule type="cellIs" dxfId="1373" priority="856" stopIfTrue="1" operator="equal">
      <formula>1</formula>
    </cfRule>
  </conditionalFormatting>
  <conditionalFormatting sqref="Q44:R44">
    <cfRule type="cellIs" dxfId="1372" priority="854" stopIfTrue="1" operator="equal">
      <formula>99</formula>
    </cfRule>
  </conditionalFormatting>
  <conditionalFormatting sqref="R44">
    <cfRule type="cellIs" dxfId="1371" priority="853" stopIfTrue="1" operator="equal">
      <formula>26</formula>
    </cfRule>
  </conditionalFormatting>
  <conditionalFormatting sqref="R44">
    <cfRule type="cellIs" dxfId="1370" priority="852" stopIfTrue="1" operator="equal">
      <formula>99</formula>
    </cfRule>
  </conditionalFormatting>
  <conditionalFormatting sqref="Q44">
    <cfRule type="cellIs" dxfId="1369" priority="850" stopIfTrue="1" operator="equal">
      <formula>2</formula>
    </cfRule>
    <cfRule type="cellIs" dxfId="1368" priority="851" stopIfTrue="1" operator="equal">
      <formula>1</formula>
    </cfRule>
  </conditionalFormatting>
  <conditionalFormatting sqref="S44:T44">
    <cfRule type="cellIs" dxfId="1367" priority="849" stopIfTrue="1" operator="equal">
      <formula>99</formula>
    </cfRule>
  </conditionalFormatting>
  <conditionalFormatting sqref="T44">
    <cfRule type="cellIs" dxfId="1366" priority="848" stopIfTrue="1" operator="equal">
      <formula>26</formula>
    </cfRule>
  </conditionalFormatting>
  <conditionalFormatting sqref="T44">
    <cfRule type="cellIs" dxfId="1365" priority="847" stopIfTrue="1" operator="equal">
      <formula>99</formula>
    </cfRule>
  </conditionalFormatting>
  <conditionalFormatting sqref="S44">
    <cfRule type="cellIs" dxfId="1364" priority="845" stopIfTrue="1" operator="equal">
      <formula>2</formula>
    </cfRule>
    <cfRule type="cellIs" dxfId="1363" priority="846" stopIfTrue="1" operator="equal">
      <formula>1</formula>
    </cfRule>
  </conditionalFormatting>
  <conditionalFormatting sqref="U44:V44">
    <cfRule type="cellIs" dxfId="1362" priority="844" stopIfTrue="1" operator="equal">
      <formula>99</formula>
    </cfRule>
  </conditionalFormatting>
  <conditionalFormatting sqref="V44">
    <cfRule type="cellIs" dxfId="1361" priority="843" stopIfTrue="1" operator="equal">
      <formula>26</formula>
    </cfRule>
  </conditionalFormatting>
  <conditionalFormatting sqref="V44">
    <cfRule type="cellIs" dxfId="1360" priority="842" stopIfTrue="1" operator="equal">
      <formula>99</formula>
    </cfRule>
  </conditionalFormatting>
  <conditionalFormatting sqref="U44">
    <cfRule type="cellIs" dxfId="1359" priority="840" stopIfTrue="1" operator="equal">
      <formula>2</formula>
    </cfRule>
    <cfRule type="cellIs" dxfId="1358" priority="841" stopIfTrue="1" operator="equal">
      <formula>1</formula>
    </cfRule>
  </conditionalFormatting>
  <conditionalFormatting sqref="W44:X44">
    <cfRule type="cellIs" dxfId="1357" priority="839" stopIfTrue="1" operator="equal">
      <formula>99</formula>
    </cfRule>
  </conditionalFormatting>
  <conditionalFormatting sqref="X44">
    <cfRule type="cellIs" dxfId="1356" priority="838" stopIfTrue="1" operator="equal">
      <formula>26</formula>
    </cfRule>
  </conditionalFormatting>
  <conditionalFormatting sqref="X44">
    <cfRule type="cellIs" dxfId="1355" priority="837" stopIfTrue="1" operator="equal">
      <formula>99</formula>
    </cfRule>
  </conditionalFormatting>
  <conditionalFormatting sqref="W44">
    <cfRule type="cellIs" dxfId="1354" priority="835" stopIfTrue="1" operator="equal">
      <formula>2</formula>
    </cfRule>
    <cfRule type="cellIs" dxfId="1353" priority="836" stopIfTrue="1" operator="equal">
      <formula>1</formula>
    </cfRule>
  </conditionalFormatting>
  <conditionalFormatting sqref="Y44:Z44">
    <cfRule type="cellIs" dxfId="1352" priority="834" stopIfTrue="1" operator="equal">
      <formula>99</formula>
    </cfRule>
  </conditionalFormatting>
  <conditionalFormatting sqref="Z44">
    <cfRule type="cellIs" dxfId="1351" priority="833" stopIfTrue="1" operator="equal">
      <formula>26</formula>
    </cfRule>
  </conditionalFormatting>
  <conditionalFormatting sqref="Z44">
    <cfRule type="cellIs" dxfId="1350" priority="832" stopIfTrue="1" operator="equal">
      <formula>99</formula>
    </cfRule>
  </conditionalFormatting>
  <conditionalFormatting sqref="Y44">
    <cfRule type="cellIs" dxfId="1349" priority="830" stopIfTrue="1" operator="equal">
      <formula>2</formula>
    </cfRule>
    <cfRule type="cellIs" dxfId="1348" priority="831" stopIfTrue="1" operator="equal">
      <formula>1</formula>
    </cfRule>
  </conditionalFormatting>
  <conditionalFormatting sqref="AA44:AB44">
    <cfRule type="cellIs" dxfId="1347" priority="829" stopIfTrue="1" operator="equal">
      <formula>99</formula>
    </cfRule>
  </conditionalFormatting>
  <conditionalFormatting sqref="AB44">
    <cfRule type="cellIs" dxfId="1346" priority="828" stopIfTrue="1" operator="equal">
      <formula>26</formula>
    </cfRule>
  </conditionalFormatting>
  <conditionalFormatting sqref="AB44">
    <cfRule type="cellIs" dxfId="1345" priority="827" stopIfTrue="1" operator="equal">
      <formula>99</formula>
    </cfRule>
  </conditionalFormatting>
  <conditionalFormatting sqref="AA44">
    <cfRule type="cellIs" dxfId="1344" priority="825" stopIfTrue="1" operator="equal">
      <formula>2</formula>
    </cfRule>
    <cfRule type="cellIs" dxfId="1343" priority="826" stopIfTrue="1" operator="equal">
      <formula>1</formula>
    </cfRule>
  </conditionalFormatting>
  <conditionalFormatting sqref="AC44:AD44">
    <cfRule type="cellIs" dxfId="1342" priority="824" stopIfTrue="1" operator="equal">
      <formula>99</formula>
    </cfRule>
  </conditionalFormatting>
  <conditionalFormatting sqref="AD44">
    <cfRule type="cellIs" dxfId="1341" priority="823" stopIfTrue="1" operator="equal">
      <formula>26</formula>
    </cfRule>
  </conditionalFormatting>
  <conditionalFormatting sqref="AD44">
    <cfRule type="cellIs" dxfId="1340" priority="822" stopIfTrue="1" operator="equal">
      <formula>99</formula>
    </cfRule>
  </conditionalFormatting>
  <conditionalFormatting sqref="AC44">
    <cfRule type="cellIs" dxfId="1339" priority="820" stopIfTrue="1" operator="equal">
      <formula>2</formula>
    </cfRule>
    <cfRule type="cellIs" dxfId="1338" priority="821" stopIfTrue="1" operator="equal">
      <formula>1</formula>
    </cfRule>
  </conditionalFormatting>
  <conditionalFormatting sqref="AE44:AF44">
    <cfRule type="cellIs" dxfId="1337" priority="819" stopIfTrue="1" operator="equal">
      <formula>99</formula>
    </cfRule>
  </conditionalFormatting>
  <conditionalFormatting sqref="AF44">
    <cfRule type="cellIs" dxfId="1336" priority="818" stopIfTrue="1" operator="equal">
      <formula>26</formula>
    </cfRule>
  </conditionalFormatting>
  <conditionalFormatting sqref="AF44">
    <cfRule type="cellIs" dxfId="1335" priority="817" stopIfTrue="1" operator="equal">
      <formula>99</formula>
    </cfRule>
  </conditionalFormatting>
  <conditionalFormatting sqref="AE44">
    <cfRule type="cellIs" dxfId="1334" priority="815" stopIfTrue="1" operator="equal">
      <formula>2</formula>
    </cfRule>
    <cfRule type="cellIs" dxfId="1333" priority="816" stopIfTrue="1" operator="equal">
      <formula>1</formula>
    </cfRule>
  </conditionalFormatting>
  <conditionalFormatting sqref="AH44">
    <cfRule type="cellIs" dxfId="1332" priority="814" stopIfTrue="1" operator="equal">
      <formula>26</formula>
    </cfRule>
  </conditionalFormatting>
  <conditionalFormatting sqref="AH44">
    <cfRule type="cellIs" dxfId="1331" priority="813" stopIfTrue="1" operator="equal">
      <formula>99</formula>
    </cfRule>
  </conditionalFormatting>
  <conditionalFormatting sqref="AG44">
    <cfRule type="cellIs" dxfId="1330" priority="811" stopIfTrue="1" operator="equal">
      <formula>2</formula>
    </cfRule>
    <cfRule type="cellIs" dxfId="1329" priority="812" stopIfTrue="1" operator="equal">
      <formula>1</formula>
    </cfRule>
  </conditionalFormatting>
  <conditionalFormatting sqref="AG45:AH45">
    <cfRule type="cellIs" dxfId="1328" priority="810" stopIfTrue="1" operator="equal">
      <formula>99</formula>
    </cfRule>
  </conditionalFormatting>
  <conditionalFormatting sqref="M45:N45">
    <cfRule type="cellIs" dxfId="1327" priority="809" stopIfTrue="1" operator="equal">
      <formula>99</formula>
    </cfRule>
  </conditionalFormatting>
  <conditionalFormatting sqref="N45">
    <cfRule type="cellIs" dxfId="1326" priority="808" stopIfTrue="1" operator="equal">
      <formula>26</formula>
    </cfRule>
  </conditionalFormatting>
  <conditionalFormatting sqref="N45">
    <cfRule type="cellIs" dxfId="1325" priority="807" stopIfTrue="1" operator="equal">
      <formula>99</formula>
    </cfRule>
  </conditionalFormatting>
  <conditionalFormatting sqref="M45">
    <cfRule type="cellIs" dxfId="1324" priority="805" stopIfTrue="1" operator="equal">
      <formula>2</formula>
    </cfRule>
    <cfRule type="cellIs" dxfId="1323" priority="806" stopIfTrue="1" operator="equal">
      <formula>1</formula>
    </cfRule>
  </conditionalFormatting>
  <conditionalFormatting sqref="O45:P45">
    <cfRule type="cellIs" dxfId="1322" priority="804" stopIfTrue="1" operator="equal">
      <formula>99</formula>
    </cfRule>
  </conditionalFormatting>
  <conditionalFormatting sqref="P45">
    <cfRule type="cellIs" dxfId="1321" priority="803" stopIfTrue="1" operator="equal">
      <formula>26</formula>
    </cfRule>
  </conditionalFormatting>
  <conditionalFormatting sqref="P45">
    <cfRule type="cellIs" dxfId="1320" priority="802" stopIfTrue="1" operator="equal">
      <formula>99</formula>
    </cfRule>
  </conditionalFormatting>
  <conditionalFormatting sqref="O45">
    <cfRule type="cellIs" dxfId="1319" priority="800" stopIfTrue="1" operator="equal">
      <formula>2</formula>
    </cfRule>
    <cfRule type="cellIs" dxfId="1318" priority="801" stopIfTrue="1" operator="equal">
      <formula>1</formula>
    </cfRule>
  </conditionalFormatting>
  <conditionalFormatting sqref="Q45:R45">
    <cfRule type="cellIs" dxfId="1317" priority="799" stopIfTrue="1" operator="equal">
      <formula>99</formula>
    </cfRule>
  </conditionalFormatting>
  <conditionalFormatting sqref="R45">
    <cfRule type="cellIs" dxfId="1316" priority="798" stopIfTrue="1" operator="equal">
      <formula>26</formula>
    </cfRule>
  </conditionalFormatting>
  <conditionalFormatting sqref="R45">
    <cfRule type="cellIs" dxfId="1315" priority="797" stopIfTrue="1" operator="equal">
      <formula>99</formula>
    </cfRule>
  </conditionalFormatting>
  <conditionalFormatting sqref="Q45">
    <cfRule type="cellIs" dxfId="1314" priority="795" stopIfTrue="1" operator="equal">
      <formula>2</formula>
    </cfRule>
    <cfRule type="cellIs" dxfId="1313" priority="796" stopIfTrue="1" operator="equal">
      <formula>1</formula>
    </cfRule>
  </conditionalFormatting>
  <conditionalFormatting sqref="S45:T45">
    <cfRule type="cellIs" dxfId="1312" priority="794" stopIfTrue="1" operator="equal">
      <formula>99</formula>
    </cfRule>
  </conditionalFormatting>
  <conditionalFormatting sqref="T45">
    <cfRule type="cellIs" dxfId="1311" priority="793" stopIfTrue="1" operator="equal">
      <formula>26</formula>
    </cfRule>
  </conditionalFormatting>
  <conditionalFormatting sqref="T45">
    <cfRule type="cellIs" dxfId="1310" priority="792" stopIfTrue="1" operator="equal">
      <formula>99</formula>
    </cfRule>
  </conditionalFormatting>
  <conditionalFormatting sqref="S45">
    <cfRule type="cellIs" dxfId="1309" priority="790" stopIfTrue="1" operator="equal">
      <formula>2</formula>
    </cfRule>
    <cfRule type="cellIs" dxfId="1308" priority="791" stopIfTrue="1" operator="equal">
      <formula>1</formula>
    </cfRule>
  </conditionalFormatting>
  <conditionalFormatting sqref="U45:V45">
    <cfRule type="cellIs" dxfId="1307" priority="789" stopIfTrue="1" operator="equal">
      <formula>99</formula>
    </cfRule>
  </conditionalFormatting>
  <conditionalFormatting sqref="V45">
    <cfRule type="cellIs" dxfId="1306" priority="788" stopIfTrue="1" operator="equal">
      <formula>26</formula>
    </cfRule>
  </conditionalFormatting>
  <conditionalFormatting sqref="V45">
    <cfRule type="cellIs" dxfId="1305" priority="787" stopIfTrue="1" operator="equal">
      <formula>99</formula>
    </cfRule>
  </conditionalFormatting>
  <conditionalFormatting sqref="U45">
    <cfRule type="cellIs" dxfId="1304" priority="785" stopIfTrue="1" operator="equal">
      <formula>2</formula>
    </cfRule>
    <cfRule type="cellIs" dxfId="1303" priority="786" stopIfTrue="1" operator="equal">
      <formula>1</formula>
    </cfRule>
  </conditionalFormatting>
  <conditionalFormatting sqref="W45:X45">
    <cfRule type="cellIs" dxfId="1302" priority="784" stopIfTrue="1" operator="equal">
      <formula>99</formula>
    </cfRule>
  </conditionalFormatting>
  <conditionalFormatting sqref="X45">
    <cfRule type="cellIs" dxfId="1301" priority="783" stopIfTrue="1" operator="equal">
      <formula>26</formula>
    </cfRule>
  </conditionalFormatting>
  <conditionalFormatting sqref="X45">
    <cfRule type="cellIs" dxfId="1300" priority="782" stopIfTrue="1" operator="equal">
      <formula>99</formula>
    </cfRule>
  </conditionalFormatting>
  <conditionalFormatting sqref="W45">
    <cfRule type="cellIs" dxfId="1299" priority="780" stopIfTrue="1" operator="equal">
      <formula>2</formula>
    </cfRule>
    <cfRule type="cellIs" dxfId="1298" priority="781" stopIfTrue="1" operator="equal">
      <formula>1</formula>
    </cfRule>
  </conditionalFormatting>
  <conditionalFormatting sqref="Y45:Z45">
    <cfRule type="cellIs" dxfId="1297" priority="779" stopIfTrue="1" operator="equal">
      <formula>99</formula>
    </cfRule>
  </conditionalFormatting>
  <conditionalFormatting sqref="Z45">
    <cfRule type="cellIs" dxfId="1296" priority="778" stopIfTrue="1" operator="equal">
      <formula>26</formula>
    </cfRule>
  </conditionalFormatting>
  <conditionalFormatting sqref="Z45">
    <cfRule type="cellIs" dxfId="1295" priority="777" stopIfTrue="1" operator="equal">
      <formula>99</formula>
    </cfRule>
  </conditionalFormatting>
  <conditionalFormatting sqref="Y45">
    <cfRule type="cellIs" dxfId="1294" priority="775" stopIfTrue="1" operator="equal">
      <formula>2</formula>
    </cfRule>
    <cfRule type="cellIs" dxfId="1293" priority="776" stopIfTrue="1" operator="equal">
      <formula>1</formula>
    </cfRule>
  </conditionalFormatting>
  <conditionalFormatting sqref="AA45:AB45">
    <cfRule type="cellIs" dxfId="1292" priority="774" stopIfTrue="1" operator="equal">
      <formula>99</formula>
    </cfRule>
  </conditionalFormatting>
  <conditionalFormatting sqref="AB45">
    <cfRule type="cellIs" dxfId="1291" priority="773" stopIfTrue="1" operator="equal">
      <formula>26</formula>
    </cfRule>
  </conditionalFormatting>
  <conditionalFormatting sqref="AB45">
    <cfRule type="cellIs" dxfId="1290" priority="772" stopIfTrue="1" operator="equal">
      <formula>99</formula>
    </cfRule>
  </conditionalFormatting>
  <conditionalFormatting sqref="AA45">
    <cfRule type="cellIs" dxfId="1289" priority="770" stopIfTrue="1" operator="equal">
      <formula>2</formula>
    </cfRule>
    <cfRule type="cellIs" dxfId="1288" priority="771" stopIfTrue="1" operator="equal">
      <formula>1</formula>
    </cfRule>
  </conditionalFormatting>
  <conditionalFormatting sqref="AC45:AD45">
    <cfRule type="cellIs" dxfId="1287" priority="769" stopIfTrue="1" operator="equal">
      <formula>99</formula>
    </cfRule>
  </conditionalFormatting>
  <conditionalFormatting sqref="AD45">
    <cfRule type="cellIs" dxfId="1286" priority="768" stopIfTrue="1" operator="equal">
      <formula>26</formula>
    </cfRule>
  </conditionalFormatting>
  <conditionalFormatting sqref="AD45">
    <cfRule type="cellIs" dxfId="1285" priority="767" stopIfTrue="1" operator="equal">
      <formula>99</formula>
    </cfRule>
  </conditionalFormatting>
  <conditionalFormatting sqref="AC45">
    <cfRule type="cellIs" dxfId="1284" priority="765" stopIfTrue="1" operator="equal">
      <formula>2</formula>
    </cfRule>
    <cfRule type="cellIs" dxfId="1283" priority="766" stopIfTrue="1" operator="equal">
      <formula>1</formula>
    </cfRule>
  </conditionalFormatting>
  <conditionalFormatting sqref="AE45:AF45">
    <cfRule type="cellIs" dxfId="1282" priority="764" stopIfTrue="1" operator="equal">
      <formula>99</formula>
    </cfRule>
  </conditionalFormatting>
  <conditionalFormatting sqref="AF45">
    <cfRule type="cellIs" dxfId="1281" priority="763" stopIfTrue="1" operator="equal">
      <formula>26</formula>
    </cfRule>
  </conditionalFormatting>
  <conditionalFormatting sqref="AF45">
    <cfRule type="cellIs" dxfId="1280" priority="762" stopIfTrue="1" operator="equal">
      <formula>99</formula>
    </cfRule>
  </conditionalFormatting>
  <conditionalFormatting sqref="AE45">
    <cfRule type="cellIs" dxfId="1279" priority="760" stopIfTrue="1" operator="equal">
      <formula>2</formula>
    </cfRule>
    <cfRule type="cellIs" dxfId="1278" priority="761" stopIfTrue="1" operator="equal">
      <formula>1</formula>
    </cfRule>
  </conditionalFormatting>
  <conditionalFormatting sqref="AH45">
    <cfRule type="cellIs" dxfId="1277" priority="759" stopIfTrue="1" operator="equal">
      <formula>26</formula>
    </cfRule>
  </conditionalFormatting>
  <conditionalFormatting sqref="AH45">
    <cfRule type="cellIs" dxfId="1276" priority="758" stopIfTrue="1" operator="equal">
      <formula>99</formula>
    </cfRule>
  </conditionalFormatting>
  <conditionalFormatting sqref="AG45">
    <cfRule type="cellIs" dxfId="1275" priority="756" stopIfTrue="1" operator="equal">
      <formula>2</formula>
    </cfRule>
    <cfRule type="cellIs" dxfId="1274" priority="757" stopIfTrue="1" operator="equal">
      <formula>1</formula>
    </cfRule>
  </conditionalFormatting>
  <conditionalFormatting sqref="AG46:AH46">
    <cfRule type="cellIs" dxfId="1273" priority="755" stopIfTrue="1" operator="equal">
      <formula>99</formula>
    </cfRule>
  </conditionalFormatting>
  <conditionalFormatting sqref="M46:N46">
    <cfRule type="cellIs" dxfId="1272" priority="754" stopIfTrue="1" operator="equal">
      <formula>99</formula>
    </cfRule>
  </conditionalFormatting>
  <conditionalFormatting sqref="N46">
    <cfRule type="cellIs" dxfId="1271" priority="753" stopIfTrue="1" operator="equal">
      <formula>26</formula>
    </cfRule>
  </conditionalFormatting>
  <conditionalFormatting sqref="N46">
    <cfRule type="cellIs" dxfId="1270" priority="752" stopIfTrue="1" operator="equal">
      <formula>99</formula>
    </cfRule>
  </conditionalFormatting>
  <conditionalFormatting sqref="M46">
    <cfRule type="cellIs" dxfId="1269" priority="750" stopIfTrue="1" operator="equal">
      <formula>2</formula>
    </cfRule>
    <cfRule type="cellIs" dxfId="1268" priority="751" stopIfTrue="1" operator="equal">
      <formula>1</formula>
    </cfRule>
  </conditionalFormatting>
  <conditionalFormatting sqref="O46:P46">
    <cfRule type="cellIs" dxfId="1267" priority="749" stopIfTrue="1" operator="equal">
      <formula>99</formula>
    </cfRule>
  </conditionalFormatting>
  <conditionalFormatting sqref="P46">
    <cfRule type="cellIs" dxfId="1266" priority="748" stopIfTrue="1" operator="equal">
      <formula>26</formula>
    </cfRule>
  </conditionalFormatting>
  <conditionalFormatting sqref="P46">
    <cfRule type="cellIs" dxfId="1265" priority="747" stopIfTrue="1" operator="equal">
      <formula>99</formula>
    </cfRule>
  </conditionalFormatting>
  <conditionalFormatting sqref="O46">
    <cfRule type="cellIs" dxfId="1264" priority="745" stopIfTrue="1" operator="equal">
      <formula>2</formula>
    </cfRule>
    <cfRule type="cellIs" dxfId="1263" priority="746" stopIfTrue="1" operator="equal">
      <formula>1</formula>
    </cfRule>
  </conditionalFormatting>
  <conditionalFormatting sqref="Q46:R46">
    <cfRule type="cellIs" dxfId="1262" priority="744" stopIfTrue="1" operator="equal">
      <formula>99</formula>
    </cfRule>
  </conditionalFormatting>
  <conditionalFormatting sqref="R46">
    <cfRule type="cellIs" dxfId="1261" priority="743" stopIfTrue="1" operator="equal">
      <formula>26</formula>
    </cfRule>
  </conditionalFormatting>
  <conditionalFormatting sqref="R46">
    <cfRule type="cellIs" dxfId="1260" priority="742" stopIfTrue="1" operator="equal">
      <formula>99</formula>
    </cfRule>
  </conditionalFormatting>
  <conditionalFormatting sqref="Q46">
    <cfRule type="cellIs" dxfId="1259" priority="740" stopIfTrue="1" operator="equal">
      <formula>2</formula>
    </cfRule>
    <cfRule type="cellIs" dxfId="1258" priority="741" stopIfTrue="1" operator="equal">
      <formula>1</formula>
    </cfRule>
  </conditionalFormatting>
  <conditionalFormatting sqref="S46:T46">
    <cfRule type="cellIs" dxfId="1257" priority="739" stopIfTrue="1" operator="equal">
      <formula>99</formula>
    </cfRule>
  </conditionalFormatting>
  <conditionalFormatting sqref="T46">
    <cfRule type="cellIs" dxfId="1256" priority="738" stopIfTrue="1" operator="equal">
      <formula>26</formula>
    </cfRule>
  </conditionalFormatting>
  <conditionalFormatting sqref="T46">
    <cfRule type="cellIs" dxfId="1255" priority="737" stopIfTrue="1" operator="equal">
      <formula>99</formula>
    </cfRule>
  </conditionalFormatting>
  <conditionalFormatting sqref="S46">
    <cfRule type="cellIs" dxfId="1254" priority="735" stopIfTrue="1" operator="equal">
      <formula>2</formula>
    </cfRule>
    <cfRule type="cellIs" dxfId="1253" priority="736" stopIfTrue="1" operator="equal">
      <formula>1</formula>
    </cfRule>
  </conditionalFormatting>
  <conditionalFormatting sqref="U46:V46">
    <cfRule type="cellIs" dxfId="1252" priority="734" stopIfTrue="1" operator="equal">
      <formula>99</formula>
    </cfRule>
  </conditionalFormatting>
  <conditionalFormatting sqref="V46">
    <cfRule type="cellIs" dxfId="1251" priority="733" stopIfTrue="1" operator="equal">
      <formula>26</formula>
    </cfRule>
  </conditionalFormatting>
  <conditionalFormatting sqref="V46">
    <cfRule type="cellIs" dxfId="1250" priority="732" stopIfTrue="1" operator="equal">
      <formula>99</formula>
    </cfRule>
  </conditionalFormatting>
  <conditionalFormatting sqref="U46">
    <cfRule type="cellIs" dxfId="1249" priority="730" stopIfTrue="1" operator="equal">
      <formula>2</formula>
    </cfRule>
    <cfRule type="cellIs" dxfId="1248" priority="731" stopIfTrue="1" operator="equal">
      <formula>1</formula>
    </cfRule>
  </conditionalFormatting>
  <conditionalFormatting sqref="W46:X46">
    <cfRule type="cellIs" dxfId="1247" priority="729" stopIfTrue="1" operator="equal">
      <formula>99</formula>
    </cfRule>
  </conditionalFormatting>
  <conditionalFormatting sqref="X46">
    <cfRule type="cellIs" dxfId="1246" priority="728" stopIfTrue="1" operator="equal">
      <formula>26</formula>
    </cfRule>
  </conditionalFormatting>
  <conditionalFormatting sqref="X46">
    <cfRule type="cellIs" dxfId="1245" priority="727" stopIfTrue="1" operator="equal">
      <formula>99</formula>
    </cfRule>
  </conditionalFormatting>
  <conditionalFormatting sqref="W46">
    <cfRule type="cellIs" dxfId="1244" priority="725" stopIfTrue="1" operator="equal">
      <formula>2</formula>
    </cfRule>
    <cfRule type="cellIs" dxfId="1243" priority="726" stopIfTrue="1" operator="equal">
      <formula>1</formula>
    </cfRule>
  </conditionalFormatting>
  <conditionalFormatting sqref="Y46:Z46">
    <cfRule type="cellIs" dxfId="1242" priority="724" stopIfTrue="1" operator="equal">
      <formula>99</formula>
    </cfRule>
  </conditionalFormatting>
  <conditionalFormatting sqref="Z46">
    <cfRule type="cellIs" dxfId="1241" priority="723" stopIfTrue="1" operator="equal">
      <formula>26</formula>
    </cfRule>
  </conditionalFormatting>
  <conditionalFormatting sqref="Z46">
    <cfRule type="cellIs" dxfId="1240" priority="722" stopIfTrue="1" operator="equal">
      <formula>99</formula>
    </cfRule>
  </conditionalFormatting>
  <conditionalFormatting sqref="Y46">
    <cfRule type="cellIs" dxfId="1239" priority="720" stopIfTrue="1" operator="equal">
      <formula>2</formula>
    </cfRule>
    <cfRule type="cellIs" dxfId="1238" priority="721" stopIfTrue="1" operator="equal">
      <formula>1</formula>
    </cfRule>
  </conditionalFormatting>
  <conditionalFormatting sqref="AA46">
    <cfRule type="cellIs" dxfId="1237" priority="719" stopIfTrue="1" operator="equal">
      <formula>99</formula>
    </cfRule>
  </conditionalFormatting>
  <conditionalFormatting sqref="AA46">
    <cfRule type="cellIs" dxfId="1236" priority="717" stopIfTrue="1" operator="equal">
      <formula>2</formula>
    </cfRule>
    <cfRule type="cellIs" dxfId="1235" priority="718" stopIfTrue="1" operator="equal">
      <formula>1</formula>
    </cfRule>
  </conditionalFormatting>
  <conditionalFormatting sqref="AC46:AD46">
    <cfRule type="cellIs" dxfId="1234" priority="716" stopIfTrue="1" operator="equal">
      <formula>99</formula>
    </cfRule>
  </conditionalFormatting>
  <conditionalFormatting sqref="AD46">
    <cfRule type="cellIs" dxfId="1233" priority="715" stopIfTrue="1" operator="equal">
      <formula>26</formula>
    </cfRule>
  </conditionalFormatting>
  <conditionalFormatting sqref="AD46">
    <cfRule type="cellIs" dxfId="1232" priority="714" stopIfTrue="1" operator="equal">
      <formula>99</formula>
    </cfRule>
  </conditionalFormatting>
  <conditionalFormatting sqref="AC46">
    <cfRule type="cellIs" dxfId="1231" priority="712" stopIfTrue="1" operator="equal">
      <formula>2</formula>
    </cfRule>
    <cfRule type="cellIs" dxfId="1230" priority="713" stopIfTrue="1" operator="equal">
      <formula>1</formula>
    </cfRule>
  </conditionalFormatting>
  <conditionalFormatting sqref="AE46:AF46">
    <cfRule type="cellIs" dxfId="1229" priority="711" stopIfTrue="1" operator="equal">
      <formula>99</formula>
    </cfRule>
  </conditionalFormatting>
  <conditionalFormatting sqref="AF46">
    <cfRule type="cellIs" dxfId="1228" priority="710" stopIfTrue="1" operator="equal">
      <formula>26</formula>
    </cfRule>
  </conditionalFormatting>
  <conditionalFormatting sqref="AF46">
    <cfRule type="cellIs" dxfId="1227" priority="709" stopIfTrue="1" operator="equal">
      <formula>99</formula>
    </cfRule>
  </conditionalFormatting>
  <conditionalFormatting sqref="AE46">
    <cfRule type="cellIs" dxfId="1226" priority="707" stopIfTrue="1" operator="equal">
      <formula>2</formula>
    </cfRule>
    <cfRule type="cellIs" dxfId="1225" priority="708" stopIfTrue="1" operator="equal">
      <formula>1</formula>
    </cfRule>
  </conditionalFormatting>
  <conditionalFormatting sqref="AH46">
    <cfRule type="cellIs" dxfId="1224" priority="706" stopIfTrue="1" operator="equal">
      <formula>26</formula>
    </cfRule>
  </conditionalFormatting>
  <conditionalFormatting sqref="AH46">
    <cfRule type="cellIs" dxfId="1223" priority="705" stopIfTrue="1" operator="equal">
      <formula>99</formula>
    </cfRule>
  </conditionalFormatting>
  <conditionalFormatting sqref="AG46">
    <cfRule type="cellIs" dxfId="1222" priority="703" stopIfTrue="1" operator="equal">
      <formula>2</formula>
    </cfRule>
    <cfRule type="cellIs" dxfId="1221" priority="704" stopIfTrue="1" operator="equal">
      <formula>1</formula>
    </cfRule>
  </conditionalFormatting>
  <conditionalFormatting sqref="AG47:AH47">
    <cfRule type="cellIs" dxfId="1220" priority="702" stopIfTrue="1" operator="equal">
      <formula>99</formula>
    </cfRule>
  </conditionalFormatting>
  <conditionalFormatting sqref="M47:N47">
    <cfRule type="cellIs" dxfId="1219" priority="701" stopIfTrue="1" operator="equal">
      <formula>99</formula>
    </cfRule>
  </conditionalFormatting>
  <conditionalFormatting sqref="N47">
    <cfRule type="cellIs" dxfId="1218" priority="700" stopIfTrue="1" operator="equal">
      <formula>26</formula>
    </cfRule>
  </conditionalFormatting>
  <conditionalFormatting sqref="N47">
    <cfRule type="cellIs" dxfId="1217" priority="699" stopIfTrue="1" operator="equal">
      <formula>99</formula>
    </cfRule>
  </conditionalFormatting>
  <conditionalFormatting sqref="M47">
    <cfRule type="cellIs" dxfId="1216" priority="697" stopIfTrue="1" operator="equal">
      <formula>2</formula>
    </cfRule>
    <cfRule type="cellIs" dxfId="1215" priority="698" stopIfTrue="1" operator="equal">
      <formula>1</formula>
    </cfRule>
  </conditionalFormatting>
  <conditionalFormatting sqref="O47:P47">
    <cfRule type="cellIs" dxfId="1214" priority="696" stopIfTrue="1" operator="equal">
      <formula>99</formula>
    </cfRule>
  </conditionalFormatting>
  <conditionalFormatting sqref="P47">
    <cfRule type="cellIs" dxfId="1213" priority="695" stopIfTrue="1" operator="equal">
      <formula>26</formula>
    </cfRule>
  </conditionalFormatting>
  <conditionalFormatting sqref="P47">
    <cfRule type="cellIs" dxfId="1212" priority="694" stopIfTrue="1" operator="equal">
      <formula>99</formula>
    </cfRule>
  </conditionalFormatting>
  <conditionalFormatting sqref="O47">
    <cfRule type="cellIs" dxfId="1211" priority="692" stopIfTrue="1" operator="equal">
      <formula>2</formula>
    </cfRule>
    <cfRule type="cellIs" dxfId="1210" priority="693" stopIfTrue="1" operator="equal">
      <formula>1</formula>
    </cfRule>
  </conditionalFormatting>
  <conditionalFormatting sqref="Q47:R47">
    <cfRule type="cellIs" dxfId="1209" priority="691" stopIfTrue="1" operator="equal">
      <formula>99</formula>
    </cfRule>
  </conditionalFormatting>
  <conditionalFormatting sqref="R47">
    <cfRule type="cellIs" dxfId="1208" priority="690" stopIfTrue="1" operator="equal">
      <formula>26</formula>
    </cfRule>
  </conditionalFormatting>
  <conditionalFormatting sqref="R47">
    <cfRule type="cellIs" dxfId="1207" priority="689" stopIfTrue="1" operator="equal">
      <formula>99</formula>
    </cfRule>
  </conditionalFormatting>
  <conditionalFormatting sqref="Q47">
    <cfRule type="cellIs" dxfId="1206" priority="687" stopIfTrue="1" operator="equal">
      <formula>2</formula>
    </cfRule>
    <cfRule type="cellIs" dxfId="1205" priority="688" stopIfTrue="1" operator="equal">
      <formula>1</formula>
    </cfRule>
  </conditionalFormatting>
  <conditionalFormatting sqref="S47:T47">
    <cfRule type="cellIs" dxfId="1204" priority="686" stopIfTrue="1" operator="equal">
      <formula>99</formula>
    </cfRule>
  </conditionalFormatting>
  <conditionalFormatting sqref="T47">
    <cfRule type="cellIs" dxfId="1203" priority="685" stopIfTrue="1" operator="equal">
      <formula>26</formula>
    </cfRule>
  </conditionalFormatting>
  <conditionalFormatting sqref="T47">
    <cfRule type="cellIs" dxfId="1202" priority="684" stopIfTrue="1" operator="equal">
      <formula>99</formula>
    </cfRule>
  </conditionalFormatting>
  <conditionalFormatting sqref="S47">
    <cfRule type="cellIs" dxfId="1201" priority="682" stopIfTrue="1" operator="equal">
      <formula>2</formula>
    </cfRule>
    <cfRule type="cellIs" dxfId="1200" priority="683" stopIfTrue="1" operator="equal">
      <formula>1</formula>
    </cfRule>
  </conditionalFormatting>
  <conditionalFormatting sqref="U47:V47">
    <cfRule type="cellIs" dxfId="1199" priority="681" stopIfTrue="1" operator="equal">
      <formula>99</formula>
    </cfRule>
  </conditionalFormatting>
  <conditionalFormatting sqref="V47">
    <cfRule type="cellIs" dxfId="1198" priority="680" stopIfTrue="1" operator="equal">
      <formula>26</formula>
    </cfRule>
  </conditionalFormatting>
  <conditionalFormatting sqref="V47">
    <cfRule type="cellIs" dxfId="1197" priority="679" stopIfTrue="1" operator="equal">
      <formula>99</formula>
    </cfRule>
  </conditionalFormatting>
  <conditionalFormatting sqref="U47">
    <cfRule type="cellIs" dxfId="1196" priority="677" stopIfTrue="1" operator="equal">
      <formula>2</formula>
    </cfRule>
    <cfRule type="cellIs" dxfId="1195" priority="678" stopIfTrue="1" operator="equal">
      <formula>1</formula>
    </cfRule>
  </conditionalFormatting>
  <conditionalFormatting sqref="W47:X47">
    <cfRule type="cellIs" dxfId="1194" priority="676" stopIfTrue="1" operator="equal">
      <formula>99</formula>
    </cfRule>
  </conditionalFormatting>
  <conditionalFormatting sqref="X47">
    <cfRule type="cellIs" dxfId="1193" priority="675" stopIfTrue="1" operator="equal">
      <formula>26</formula>
    </cfRule>
  </conditionalFormatting>
  <conditionalFormatting sqref="X47">
    <cfRule type="cellIs" dxfId="1192" priority="674" stopIfTrue="1" operator="equal">
      <formula>99</formula>
    </cfRule>
  </conditionalFormatting>
  <conditionalFormatting sqref="W47">
    <cfRule type="cellIs" dxfId="1191" priority="672" stopIfTrue="1" operator="equal">
      <formula>2</formula>
    </cfRule>
    <cfRule type="cellIs" dxfId="1190" priority="673" stopIfTrue="1" operator="equal">
      <formula>1</formula>
    </cfRule>
  </conditionalFormatting>
  <conditionalFormatting sqref="Y47:Z47">
    <cfRule type="cellIs" dxfId="1189" priority="671" stopIfTrue="1" operator="equal">
      <formula>99</formula>
    </cfRule>
  </conditionalFormatting>
  <conditionalFormatting sqref="Z47">
    <cfRule type="cellIs" dxfId="1188" priority="670" stopIfTrue="1" operator="equal">
      <formula>26</formula>
    </cfRule>
  </conditionalFormatting>
  <conditionalFormatting sqref="Z47">
    <cfRule type="cellIs" dxfId="1187" priority="669" stopIfTrue="1" operator="equal">
      <formula>99</formula>
    </cfRule>
  </conditionalFormatting>
  <conditionalFormatting sqref="Y47">
    <cfRule type="cellIs" dxfId="1186" priority="667" stopIfTrue="1" operator="equal">
      <formula>2</formula>
    </cfRule>
    <cfRule type="cellIs" dxfId="1185" priority="668" stopIfTrue="1" operator="equal">
      <formula>1</formula>
    </cfRule>
  </conditionalFormatting>
  <conditionalFormatting sqref="AA47:AB47">
    <cfRule type="cellIs" dxfId="1184" priority="666" stopIfTrue="1" operator="equal">
      <formula>99</formula>
    </cfRule>
  </conditionalFormatting>
  <conditionalFormatting sqref="AB47">
    <cfRule type="cellIs" dxfId="1183" priority="665" stopIfTrue="1" operator="equal">
      <formula>26</formula>
    </cfRule>
  </conditionalFormatting>
  <conditionalFormatting sqref="AB47">
    <cfRule type="cellIs" dxfId="1182" priority="664" stopIfTrue="1" operator="equal">
      <formula>99</formula>
    </cfRule>
  </conditionalFormatting>
  <conditionalFormatting sqref="AA47">
    <cfRule type="cellIs" dxfId="1181" priority="662" stopIfTrue="1" operator="equal">
      <formula>2</formula>
    </cfRule>
    <cfRule type="cellIs" dxfId="1180" priority="663" stopIfTrue="1" operator="equal">
      <formula>1</formula>
    </cfRule>
  </conditionalFormatting>
  <conditionalFormatting sqref="AC47:AD47">
    <cfRule type="cellIs" dxfId="1179" priority="661" stopIfTrue="1" operator="equal">
      <formula>99</formula>
    </cfRule>
  </conditionalFormatting>
  <conditionalFormatting sqref="AD47">
    <cfRule type="cellIs" dxfId="1178" priority="660" stopIfTrue="1" operator="equal">
      <formula>26</formula>
    </cfRule>
  </conditionalFormatting>
  <conditionalFormatting sqref="AD47">
    <cfRule type="cellIs" dxfId="1177" priority="659" stopIfTrue="1" operator="equal">
      <formula>99</formula>
    </cfRule>
  </conditionalFormatting>
  <conditionalFormatting sqref="AC47">
    <cfRule type="cellIs" dxfId="1176" priority="657" stopIfTrue="1" operator="equal">
      <formula>2</formula>
    </cfRule>
    <cfRule type="cellIs" dxfId="1175" priority="658" stopIfTrue="1" operator="equal">
      <formula>1</formula>
    </cfRule>
  </conditionalFormatting>
  <conditionalFormatting sqref="AE47:AF47">
    <cfRule type="cellIs" dxfId="1174" priority="656" stopIfTrue="1" operator="equal">
      <formula>99</formula>
    </cfRule>
  </conditionalFormatting>
  <conditionalFormatting sqref="AF47">
    <cfRule type="cellIs" dxfId="1173" priority="655" stopIfTrue="1" operator="equal">
      <formula>26</formula>
    </cfRule>
  </conditionalFormatting>
  <conditionalFormatting sqref="AF47">
    <cfRule type="cellIs" dxfId="1172" priority="654" stopIfTrue="1" operator="equal">
      <formula>99</formula>
    </cfRule>
  </conditionalFormatting>
  <conditionalFormatting sqref="AE47">
    <cfRule type="cellIs" dxfId="1171" priority="652" stopIfTrue="1" operator="equal">
      <formula>2</formula>
    </cfRule>
    <cfRule type="cellIs" dxfId="1170" priority="653" stopIfTrue="1" operator="equal">
      <formula>1</formula>
    </cfRule>
  </conditionalFormatting>
  <conditionalFormatting sqref="AH47">
    <cfRule type="cellIs" dxfId="1169" priority="651" stopIfTrue="1" operator="equal">
      <formula>26</formula>
    </cfRule>
  </conditionalFormatting>
  <conditionalFormatting sqref="AH47">
    <cfRule type="cellIs" dxfId="1168" priority="650" stopIfTrue="1" operator="equal">
      <formula>99</formula>
    </cfRule>
  </conditionalFormatting>
  <conditionalFormatting sqref="AG47">
    <cfRule type="cellIs" dxfId="1167" priority="648" stopIfTrue="1" operator="equal">
      <formula>2</formula>
    </cfRule>
    <cfRule type="cellIs" dxfId="1166" priority="649" stopIfTrue="1" operator="equal">
      <formula>1</formula>
    </cfRule>
  </conditionalFormatting>
  <conditionalFormatting sqref="AG48:AH48">
    <cfRule type="cellIs" dxfId="1165" priority="647" stopIfTrue="1" operator="equal">
      <formula>99</formula>
    </cfRule>
  </conditionalFormatting>
  <conditionalFormatting sqref="M48:N48">
    <cfRule type="cellIs" dxfId="1164" priority="646" stopIfTrue="1" operator="equal">
      <formula>99</formula>
    </cfRule>
  </conditionalFormatting>
  <conditionalFormatting sqref="N48">
    <cfRule type="cellIs" dxfId="1163" priority="645" stopIfTrue="1" operator="equal">
      <formula>26</formula>
    </cfRule>
  </conditionalFormatting>
  <conditionalFormatting sqref="N48">
    <cfRule type="cellIs" dxfId="1162" priority="644" stopIfTrue="1" operator="equal">
      <formula>99</formula>
    </cfRule>
  </conditionalFormatting>
  <conditionalFormatting sqref="M48">
    <cfRule type="cellIs" dxfId="1161" priority="642" stopIfTrue="1" operator="equal">
      <formula>2</formula>
    </cfRule>
    <cfRule type="cellIs" dxfId="1160" priority="643" stopIfTrue="1" operator="equal">
      <formula>1</formula>
    </cfRule>
  </conditionalFormatting>
  <conditionalFormatting sqref="O48:P48">
    <cfRule type="cellIs" dxfId="1159" priority="641" stopIfTrue="1" operator="equal">
      <formula>99</formula>
    </cfRule>
  </conditionalFormatting>
  <conditionalFormatting sqref="P48">
    <cfRule type="cellIs" dxfId="1158" priority="640" stopIfTrue="1" operator="equal">
      <formula>26</formula>
    </cfRule>
  </conditionalFormatting>
  <conditionalFormatting sqref="P48">
    <cfRule type="cellIs" dxfId="1157" priority="639" stopIfTrue="1" operator="equal">
      <formula>99</formula>
    </cfRule>
  </conditionalFormatting>
  <conditionalFormatting sqref="O48">
    <cfRule type="cellIs" dxfId="1156" priority="637" stopIfTrue="1" operator="equal">
      <formula>2</formula>
    </cfRule>
    <cfRule type="cellIs" dxfId="1155" priority="638" stopIfTrue="1" operator="equal">
      <formula>1</formula>
    </cfRule>
  </conditionalFormatting>
  <conditionalFormatting sqref="Q48:R48">
    <cfRule type="cellIs" dxfId="1154" priority="636" stopIfTrue="1" operator="equal">
      <formula>99</formula>
    </cfRule>
  </conditionalFormatting>
  <conditionalFormatting sqref="R48">
    <cfRule type="cellIs" dxfId="1153" priority="635" stopIfTrue="1" operator="equal">
      <formula>26</formula>
    </cfRule>
  </conditionalFormatting>
  <conditionalFormatting sqref="R48">
    <cfRule type="cellIs" dxfId="1152" priority="634" stopIfTrue="1" operator="equal">
      <formula>99</formula>
    </cfRule>
  </conditionalFormatting>
  <conditionalFormatting sqref="Q48">
    <cfRule type="cellIs" dxfId="1151" priority="632" stopIfTrue="1" operator="equal">
      <formula>2</formula>
    </cfRule>
    <cfRule type="cellIs" dxfId="1150" priority="633" stopIfTrue="1" operator="equal">
      <formula>1</formula>
    </cfRule>
  </conditionalFormatting>
  <conditionalFormatting sqref="S48:T48">
    <cfRule type="cellIs" dxfId="1149" priority="631" stopIfTrue="1" operator="equal">
      <formula>99</formula>
    </cfRule>
  </conditionalFormatting>
  <conditionalFormatting sqref="T48">
    <cfRule type="cellIs" dxfId="1148" priority="630" stopIfTrue="1" operator="equal">
      <formula>26</formula>
    </cfRule>
  </conditionalFormatting>
  <conditionalFormatting sqref="T48">
    <cfRule type="cellIs" dxfId="1147" priority="629" stopIfTrue="1" operator="equal">
      <formula>99</formula>
    </cfRule>
  </conditionalFormatting>
  <conditionalFormatting sqref="S48">
    <cfRule type="cellIs" dxfId="1146" priority="627" stopIfTrue="1" operator="equal">
      <formula>2</formula>
    </cfRule>
    <cfRule type="cellIs" dxfId="1145" priority="628" stopIfTrue="1" operator="equal">
      <formula>1</formula>
    </cfRule>
  </conditionalFormatting>
  <conditionalFormatting sqref="U48">
    <cfRule type="cellIs" dxfId="1144" priority="626" stopIfTrue="1" operator="equal">
      <formula>99</formula>
    </cfRule>
  </conditionalFormatting>
  <conditionalFormatting sqref="U48">
    <cfRule type="cellIs" dxfId="1143" priority="624" stopIfTrue="1" operator="equal">
      <formula>2</formula>
    </cfRule>
    <cfRule type="cellIs" dxfId="1142" priority="625" stopIfTrue="1" operator="equal">
      <formula>1</formula>
    </cfRule>
  </conditionalFormatting>
  <conditionalFormatting sqref="W48:X48">
    <cfRule type="cellIs" dxfId="1141" priority="623" stopIfTrue="1" operator="equal">
      <formula>99</formula>
    </cfRule>
  </conditionalFormatting>
  <conditionalFormatting sqref="X48">
    <cfRule type="cellIs" dxfId="1140" priority="622" stopIfTrue="1" operator="equal">
      <formula>26</formula>
    </cfRule>
  </conditionalFormatting>
  <conditionalFormatting sqref="X48">
    <cfRule type="cellIs" dxfId="1139" priority="621" stopIfTrue="1" operator="equal">
      <formula>99</formula>
    </cfRule>
  </conditionalFormatting>
  <conditionalFormatting sqref="W48">
    <cfRule type="cellIs" dxfId="1138" priority="619" stopIfTrue="1" operator="equal">
      <formula>2</formula>
    </cfRule>
    <cfRule type="cellIs" dxfId="1137" priority="620" stopIfTrue="1" operator="equal">
      <formula>1</formula>
    </cfRule>
  </conditionalFormatting>
  <conditionalFormatting sqref="Y48:Z48">
    <cfRule type="cellIs" dxfId="1136" priority="618" stopIfTrue="1" operator="equal">
      <formula>99</formula>
    </cfRule>
  </conditionalFormatting>
  <conditionalFormatting sqref="Z48">
    <cfRule type="cellIs" dxfId="1135" priority="617" stopIfTrue="1" operator="equal">
      <formula>26</formula>
    </cfRule>
  </conditionalFormatting>
  <conditionalFormatting sqref="Z48">
    <cfRule type="cellIs" dxfId="1134" priority="616" stopIfTrue="1" operator="equal">
      <formula>99</formula>
    </cfRule>
  </conditionalFormatting>
  <conditionalFormatting sqref="Y48">
    <cfRule type="cellIs" dxfId="1133" priority="614" stopIfTrue="1" operator="equal">
      <formula>2</formula>
    </cfRule>
    <cfRule type="cellIs" dxfId="1132" priority="615" stopIfTrue="1" operator="equal">
      <formula>1</formula>
    </cfRule>
  </conditionalFormatting>
  <conditionalFormatting sqref="AA48:AB48">
    <cfRule type="cellIs" dxfId="1131" priority="613" stopIfTrue="1" operator="equal">
      <formula>99</formula>
    </cfRule>
  </conditionalFormatting>
  <conditionalFormatting sqref="AB48">
    <cfRule type="cellIs" dxfId="1130" priority="612" stopIfTrue="1" operator="equal">
      <formula>26</formula>
    </cfRule>
  </conditionalFormatting>
  <conditionalFormatting sqref="AB48">
    <cfRule type="cellIs" dxfId="1129" priority="611" stopIfTrue="1" operator="equal">
      <formula>99</formula>
    </cfRule>
  </conditionalFormatting>
  <conditionalFormatting sqref="AA48">
    <cfRule type="cellIs" dxfId="1128" priority="609" stopIfTrue="1" operator="equal">
      <formula>2</formula>
    </cfRule>
    <cfRule type="cellIs" dxfId="1127" priority="610" stopIfTrue="1" operator="equal">
      <formula>1</formula>
    </cfRule>
  </conditionalFormatting>
  <conditionalFormatting sqref="AC48:AD48">
    <cfRule type="cellIs" dxfId="1126" priority="608" stopIfTrue="1" operator="equal">
      <formula>99</formula>
    </cfRule>
  </conditionalFormatting>
  <conditionalFormatting sqref="AD48">
    <cfRule type="cellIs" dxfId="1125" priority="607" stopIfTrue="1" operator="equal">
      <formula>26</formula>
    </cfRule>
  </conditionalFormatting>
  <conditionalFormatting sqref="AD48">
    <cfRule type="cellIs" dxfId="1124" priority="606" stopIfTrue="1" operator="equal">
      <formula>99</formula>
    </cfRule>
  </conditionalFormatting>
  <conditionalFormatting sqref="AC48">
    <cfRule type="cellIs" dxfId="1123" priority="604" stopIfTrue="1" operator="equal">
      <formula>2</formula>
    </cfRule>
    <cfRule type="cellIs" dxfId="1122" priority="605" stopIfTrue="1" operator="equal">
      <formula>1</formula>
    </cfRule>
  </conditionalFormatting>
  <conditionalFormatting sqref="AE48:AF48">
    <cfRule type="cellIs" dxfId="1121" priority="603" stopIfTrue="1" operator="equal">
      <formula>99</formula>
    </cfRule>
  </conditionalFormatting>
  <conditionalFormatting sqref="AF48">
    <cfRule type="cellIs" dxfId="1120" priority="602" stopIfTrue="1" operator="equal">
      <formula>26</formula>
    </cfRule>
  </conditionalFormatting>
  <conditionalFormatting sqref="AF48">
    <cfRule type="cellIs" dxfId="1119" priority="601" stopIfTrue="1" operator="equal">
      <formula>99</formula>
    </cfRule>
  </conditionalFormatting>
  <conditionalFormatting sqref="AE48">
    <cfRule type="cellIs" dxfId="1118" priority="599" stopIfTrue="1" operator="equal">
      <formula>2</formula>
    </cfRule>
    <cfRule type="cellIs" dxfId="1117" priority="600" stopIfTrue="1" operator="equal">
      <formula>1</formula>
    </cfRule>
  </conditionalFormatting>
  <conditionalFormatting sqref="AH48">
    <cfRule type="cellIs" dxfId="1116" priority="598" stopIfTrue="1" operator="equal">
      <formula>26</formula>
    </cfRule>
  </conditionalFormatting>
  <conditionalFormatting sqref="AH48">
    <cfRule type="cellIs" dxfId="1115" priority="597" stopIfTrue="1" operator="equal">
      <formula>99</formula>
    </cfRule>
  </conditionalFormatting>
  <conditionalFormatting sqref="AG48">
    <cfRule type="cellIs" dxfId="1114" priority="595" stopIfTrue="1" operator="equal">
      <formula>2</formula>
    </cfRule>
    <cfRule type="cellIs" dxfId="1113" priority="596" stopIfTrue="1" operator="equal">
      <formula>1</formula>
    </cfRule>
  </conditionalFormatting>
  <conditionalFormatting sqref="AG49:AH49">
    <cfRule type="cellIs" dxfId="1112" priority="594" stopIfTrue="1" operator="equal">
      <formula>99</formula>
    </cfRule>
  </conditionalFormatting>
  <conditionalFormatting sqref="M49:N49">
    <cfRule type="cellIs" dxfId="1111" priority="593" stopIfTrue="1" operator="equal">
      <formula>99</formula>
    </cfRule>
  </conditionalFormatting>
  <conditionalFormatting sqref="N49">
    <cfRule type="cellIs" dxfId="1110" priority="592" stopIfTrue="1" operator="equal">
      <formula>26</formula>
    </cfRule>
  </conditionalFormatting>
  <conditionalFormatting sqref="N49">
    <cfRule type="cellIs" dxfId="1109" priority="591" stopIfTrue="1" operator="equal">
      <formula>99</formula>
    </cfRule>
  </conditionalFormatting>
  <conditionalFormatting sqref="M49">
    <cfRule type="cellIs" dxfId="1108" priority="589" stopIfTrue="1" operator="equal">
      <formula>2</formula>
    </cfRule>
    <cfRule type="cellIs" dxfId="1107" priority="590" stopIfTrue="1" operator="equal">
      <formula>1</formula>
    </cfRule>
  </conditionalFormatting>
  <conditionalFormatting sqref="O49:P49">
    <cfRule type="cellIs" dxfId="1106" priority="588" stopIfTrue="1" operator="equal">
      <formula>99</formula>
    </cfRule>
  </conditionalFormatting>
  <conditionalFormatting sqref="P49">
    <cfRule type="cellIs" dxfId="1105" priority="587" stopIfTrue="1" operator="equal">
      <formula>26</formula>
    </cfRule>
  </conditionalFormatting>
  <conditionalFormatting sqref="P49">
    <cfRule type="cellIs" dxfId="1104" priority="586" stopIfTrue="1" operator="equal">
      <formula>99</formula>
    </cfRule>
  </conditionalFormatting>
  <conditionalFormatting sqref="O49">
    <cfRule type="cellIs" dxfId="1103" priority="584" stopIfTrue="1" operator="equal">
      <formula>2</formula>
    </cfRule>
    <cfRule type="cellIs" dxfId="1102" priority="585" stopIfTrue="1" operator="equal">
      <formula>1</formula>
    </cfRule>
  </conditionalFormatting>
  <conditionalFormatting sqref="Q49:R49">
    <cfRule type="cellIs" dxfId="1101" priority="583" stopIfTrue="1" operator="equal">
      <formula>99</formula>
    </cfRule>
  </conditionalFormatting>
  <conditionalFormatting sqref="R49">
    <cfRule type="cellIs" dxfId="1100" priority="582" stopIfTrue="1" operator="equal">
      <formula>26</formula>
    </cfRule>
  </conditionalFormatting>
  <conditionalFormatting sqref="R49">
    <cfRule type="cellIs" dxfId="1099" priority="581" stopIfTrue="1" operator="equal">
      <formula>99</formula>
    </cfRule>
  </conditionalFormatting>
  <conditionalFormatting sqref="Q49">
    <cfRule type="cellIs" dxfId="1098" priority="579" stopIfTrue="1" operator="equal">
      <formula>2</formula>
    </cfRule>
    <cfRule type="cellIs" dxfId="1097" priority="580" stopIfTrue="1" operator="equal">
      <formula>1</formula>
    </cfRule>
  </conditionalFormatting>
  <conditionalFormatting sqref="S49:T49">
    <cfRule type="cellIs" dxfId="1096" priority="578" stopIfTrue="1" operator="equal">
      <formula>99</formula>
    </cfRule>
  </conditionalFormatting>
  <conditionalFormatting sqref="T49">
    <cfRule type="cellIs" dxfId="1095" priority="577" stopIfTrue="1" operator="equal">
      <formula>26</formula>
    </cfRule>
  </conditionalFormatting>
  <conditionalFormatting sqref="T49">
    <cfRule type="cellIs" dxfId="1094" priority="576" stopIfTrue="1" operator="equal">
      <formula>99</formula>
    </cfRule>
  </conditionalFormatting>
  <conditionalFormatting sqref="S49">
    <cfRule type="cellIs" dxfId="1093" priority="574" stopIfTrue="1" operator="equal">
      <formula>2</formula>
    </cfRule>
    <cfRule type="cellIs" dxfId="1092" priority="575" stopIfTrue="1" operator="equal">
      <formula>1</formula>
    </cfRule>
  </conditionalFormatting>
  <conditionalFormatting sqref="U49:V49">
    <cfRule type="cellIs" dxfId="1091" priority="573" stopIfTrue="1" operator="equal">
      <formula>99</formula>
    </cfRule>
  </conditionalFormatting>
  <conditionalFormatting sqref="V49">
    <cfRule type="cellIs" dxfId="1090" priority="572" stopIfTrue="1" operator="equal">
      <formula>26</formula>
    </cfRule>
  </conditionalFormatting>
  <conditionalFormatting sqref="V49">
    <cfRule type="cellIs" dxfId="1089" priority="571" stopIfTrue="1" operator="equal">
      <formula>99</formula>
    </cfRule>
  </conditionalFormatting>
  <conditionalFormatting sqref="U49">
    <cfRule type="cellIs" dxfId="1088" priority="569" stopIfTrue="1" operator="equal">
      <formula>2</formula>
    </cfRule>
    <cfRule type="cellIs" dxfId="1087" priority="570" stopIfTrue="1" operator="equal">
      <formula>1</formula>
    </cfRule>
  </conditionalFormatting>
  <conditionalFormatting sqref="W49:X49">
    <cfRule type="cellIs" dxfId="1086" priority="568" stopIfTrue="1" operator="equal">
      <formula>99</formula>
    </cfRule>
  </conditionalFormatting>
  <conditionalFormatting sqref="X49">
    <cfRule type="cellIs" dxfId="1085" priority="567" stopIfTrue="1" operator="equal">
      <formula>26</formula>
    </cfRule>
  </conditionalFormatting>
  <conditionalFormatting sqref="X49">
    <cfRule type="cellIs" dxfId="1084" priority="566" stopIfTrue="1" operator="equal">
      <formula>99</formula>
    </cfRule>
  </conditionalFormatting>
  <conditionalFormatting sqref="W49">
    <cfRule type="cellIs" dxfId="1083" priority="564" stopIfTrue="1" operator="equal">
      <formula>2</formula>
    </cfRule>
    <cfRule type="cellIs" dxfId="1082" priority="565" stopIfTrue="1" operator="equal">
      <formula>1</formula>
    </cfRule>
  </conditionalFormatting>
  <conditionalFormatting sqref="Y49:Z49">
    <cfRule type="cellIs" dxfId="1081" priority="563" stopIfTrue="1" operator="equal">
      <formula>99</formula>
    </cfRule>
  </conditionalFormatting>
  <conditionalFormatting sqref="Z49">
    <cfRule type="cellIs" dxfId="1080" priority="562" stopIfTrue="1" operator="equal">
      <formula>26</formula>
    </cfRule>
  </conditionalFormatting>
  <conditionalFormatting sqref="Z49">
    <cfRule type="cellIs" dxfId="1079" priority="561" stopIfTrue="1" operator="equal">
      <formula>99</formula>
    </cfRule>
  </conditionalFormatting>
  <conditionalFormatting sqref="Y49">
    <cfRule type="cellIs" dxfId="1078" priority="559" stopIfTrue="1" operator="equal">
      <formula>2</formula>
    </cfRule>
    <cfRule type="cellIs" dxfId="1077" priority="560" stopIfTrue="1" operator="equal">
      <formula>1</formula>
    </cfRule>
  </conditionalFormatting>
  <conditionalFormatting sqref="AA49:AB49">
    <cfRule type="cellIs" dxfId="1076" priority="558" stopIfTrue="1" operator="equal">
      <formula>99</formula>
    </cfRule>
  </conditionalFormatting>
  <conditionalFormatting sqref="AB49">
    <cfRule type="cellIs" dxfId="1075" priority="557" stopIfTrue="1" operator="equal">
      <formula>26</formula>
    </cfRule>
  </conditionalFormatting>
  <conditionalFormatting sqref="AB49">
    <cfRule type="cellIs" dxfId="1074" priority="556" stopIfTrue="1" operator="equal">
      <formula>99</formula>
    </cfRule>
  </conditionalFormatting>
  <conditionalFormatting sqref="AA49">
    <cfRule type="cellIs" dxfId="1073" priority="554" stopIfTrue="1" operator="equal">
      <formula>2</formula>
    </cfRule>
    <cfRule type="cellIs" dxfId="1072" priority="555" stopIfTrue="1" operator="equal">
      <formula>1</formula>
    </cfRule>
  </conditionalFormatting>
  <conditionalFormatting sqref="AC49:AD49">
    <cfRule type="cellIs" dxfId="1071" priority="553" stopIfTrue="1" operator="equal">
      <formula>99</formula>
    </cfRule>
  </conditionalFormatting>
  <conditionalFormatting sqref="AD49">
    <cfRule type="cellIs" dxfId="1070" priority="552" stopIfTrue="1" operator="equal">
      <formula>26</formula>
    </cfRule>
  </conditionalFormatting>
  <conditionalFormatting sqref="AD49">
    <cfRule type="cellIs" dxfId="1069" priority="551" stopIfTrue="1" operator="equal">
      <formula>99</formula>
    </cfRule>
  </conditionalFormatting>
  <conditionalFormatting sqref="AC49">
    <cfRule type="cellIs" dxfId="1068" priority="549" stopIfTrue="1" operator="equal">
      <formula>2</formula>
    </cfRule>
    <cfRule type="cellIs" dxfId="1067" priority="550" stopIfTrue="1" operator="equal">
      <formula>1</formula>
    </cfRule>
  </conditionalFormatting>
  <conditionalFormatting sqref="AE49:AF49">
    <cfRule type="cellIs" dxfId="1066" priority="548" stopIfTrue="1" operator="equal">
      <formula>99</formula>
    </cfRule>
  </conditionalFormatting>
  <conditionalFormatting sqref="AF49">
    <cfRule type="cellIs" dxfId="1065" priority="547" stopIfTrue="1" operator="equal">
      <formula>26</formula>
    </cfRule>
  </conditionalFormatting>
  <conditionalFormatting sqref="AF49">
    <cfRule type="cellIs" dxfId="1064" priority="546" stopIfTrue="1" operator="equal">
      <formula>99</formula>
    </cfRule>
  </conditionalFormatting>
  <conditionalFormatting sqref="AE49">
    <cfRule type="cellIs" dxfId="1063" priority="544" stopIfTrue="1" operator="equal">
      <formula>2</formula>
    </cfRule>
    <cfRule type="cellIs" dxfId="1062" priority="545" stopIfTrue="1" operator="equal">
      <formula>1</formula>
    </cfRule>
  </conditionalFormatting>
  <conditionalFormatting sqref="AH49">
    <cfRule type="cellIs" dxfId="1061" priority="543" stopIfTrue="1" operator="equal">
      <formula>26</formula>
    </cfRule>
  </conditionalFormatting>
  <conditionalFormatting sqref="AH49">
    <cfRule type="cellIs" dxfId="1060" priority="542" stopIfTrue="1" operator="equal">
      <formula>99</formula>
    </cfRule>
  </conditionalFormatting>
  <conditionalFormatting sqref="AG49">
    <cfRule type="cellIs" dxfId="1059" priority="540" stopIfTrue="1" operator="equal">
      <formula>2</formula>
    </cfRule>
    <cfRule type="cellIs" dxfId="1058" priority="541" stopIfTrue="1" operator="equal">
      <formula>1</formula>
    </cfRule>
  </conditionalFormatting>
  <conditionalFormatting sqref="AG51:AH51">
    <cfRule type="cellIs" dxfId="1057" priority="539" stopIfTrue="1" operator="equal">
      <formula>99</formula>
    </cfRule>
  </conditionalFormatting>
  <conditionalFormatting sqref="M51:N51">
    <cfRule type="cellIs" dxfId="1056" priority="538" stopIfTrue="1" operator="equal">
      <formula>99</formula>
    </cfRule>
  </conditionalFormatting>
  <conditionalFormatting sqref="N51">
    <cfRule type="cellIs" dxfId="1055" priority="537" stopIfTrue="1" operator="equal">
      <formula>26</formula>
    </cfRule>
  </conditionalFormatting>
  <conditionalFormatting sqref="N51">
    <cfRule type="cellIs" dxfId="1054" priority="536" stopIfTrue="1" operator="equal">
      <formula>99</formula>
    </cfRule>
  </conditionalFormatting>
  <conditionalFormatting sqref="M51">
    <cfRule type="cellIs" dxfId="1053" priority="534" stopIfTrue="1" operator="equal">
      <formula>2</formula>
    </cfRule>
    <cfRule type="cellIs" dxfId="1052" priority="535" stopIfTrue="1" operator="equal">
      <formula>1</formula>
    </cfRule>
  </conditionalFormatting>
  <conditionalFormatting sqref="O51:P51">
    <cfRule type="cellIs" dxfId="1051" priority="533" stopIfTrue="1" operator="equal">
      <formula>99</formula>
    </cfRule>
  </conditionalFormatting>
  <conditionalFormatting sqref="P51">
    <cfRule type="cellIs" dxfId="1050" priority="532" stopIfTrue="1" operator="equal">
      <formula>26</formula>
    </cfRule>
  </conditionalFormatting>
  <conditionalFormatting sqref="P51">
    <cfRule type="cellIs" dxfId="1049" priority="531" stopIfTrue="1" operator="equal">
      <formula>99</formula>
    </cfRule>
  </conditionalFormatting>
  <conditionalFormatting sqref="O51">
    <cfRule type="cellIs" dxfId="1048" priority="529" stopIfTrue="1" operator="equal">
      <formula>2</formula>
    </cfRule>
    <cfRule type="cellIs" dxfId="1047" priority="530" stopIfTrue="1" operator="equal">
      <formula>1</formula>
    </cfRule>
  </conditionalFormatting>
  <conditionalFormatting sqref="Q51:R51">
    <cfRule type="cellIs" dxfId="1046" priority="528" stopIfTrue="1" operator="equal">
      <formula>99</formula>
    </cfRule>
  </conditionalFormatting>
  <conditionalFormatting sqref="R51">
    <cfRule type="cellIs" dxfId="1045" priority="527" stopIfTrue="1" operator="equal">
      <formula>26</formula>
    </cfRule>
  </conditionalFormatting>
  <conditionalFormatting sqref="R51">
    <cfRule type="cellIs" dxfId="1044" priority="526" stopIfTrue="1" operator="equal">
      <formula>99</formula>
    </cfRule>
  </conditionalFormatting>
  <conditionalFormatting sqref="Q51">
    <cfRule type="cellIs" dxfId="1043" priority="524" stopIfTrue="1" operator="equal">
      <formula>2</formula>
    </cfRule>
    <cfRule type="cellIs" dxfId="1042" priority="525" stopIfTrue="1" operator="equal">
      <formula>1</formula>
    </cfRule>
  </conditionalFormatting>
  <conditionalFormatting sqref="S51:T51">
    <cfRule type="cellIs" dxfId="1041" priority="523" stopIfTrue="1" operator="equal">
      <formula>99</formula>
    </cfRule>
  </conditionalFormatting>
  <conditionalFormatting sqref="T51">
    <cfRule type="cellIs" dxfId="1040" priority="522" stopIfTrue="1" operator="equal">
      <formula>26</formula>
    </cfRule>
  </conditionalFormatting>
  <conditionalFormatting sqref="T51">
    <cfRule type="cellIs" dxfId="1039" priority="521" stopIfTrue="1" operator="equal">
      <formula>99</formula>
    </cfRule>
  </conditionalFormatting>
  <conditionalFormatting sqref="S51">
    <cfRule type="cellIs" dxfId="1038" priority="519" stopIfTrue="1" operator="equal">
      <formula>2</formula>
    </cfRule>
    <cfRule type="cellIs" dxfId="1037" priority="520" stopIfTrue="1" operator="equal">
      <formula>1</formula>
    </cfRule>
  </conditionalFormatting>
  <conditionalFormatting sqref="U51:V51">
    <cfRule type="cellIs" dxfId="1036" priority="518" stopIfTrue="1" operator="equal">
      <formula>99</formula>
    </cfRule>
  </conditionalFormatting>
  <conditionalFormatting sqref="V51">
    <cfRule type="cellIs" dxfId="1035" priority="517" stopIfTrue="1" operator="equal">
      <formula>26</formula>
    </cfRule>
  </conditionalFormatting>
  <conditionalFormatting sqref="V51">
    <cfRule type="cellIs" dxfId="1034" priority="516" stopIfTrue="1" operator="equal">
      <formula>99</formula>
    </cfRule>
  </conditionalFormatting>
  <conditionalFormatting sqref="U51">
    <cfRule type="cellIs" dxfId="1033" priority="514" stopIfTrue="1" operator="equal">
      <formula>2</formula>
    </cfRule>
    <cfRule type="cellIs" dxfId="1032" priority="515" stopIfTrue="1" operator="equal">
      <formula>1</formula>
    </cfRule>
  </conditionalFormatting>
  <conditionalFormatting sqref="W51">
    <cfRule type="cellIs" dxfId="1031" priority="513" stopIfTrue="1" operator="equal">
      <formula>99</formula>
    </cfRule>
  </conditionalFormatting>
  <conditionalFormatting sqref="W51">
    <cfRule type="cellIs" dxfId="1030" priority="511" stopIfTrue="1" operator="equal">
      <formula>2</formula>
    </cfRule>
    <cfRule type="cellIs" dxfId="1029" priority="512" stopIfTrue="1" operator="equal">
      <formula>1</formula>
    </cfRule>
  </conditionalFormatting>
  <conditionalFormatting sqref="Y51:Z51">
    <cfRule type="cellIs" dxfId="1028" priority="510" stopIfTrue="1" operator="equal">
      <formula>99</formula>
    </cfRule>
  </conditionalFormatting>
  <conditionalFormatting sqref="Z51">
    <cfRule type="cellIs" dxfId="1027" priority="509" stopIfTrue="1" operator="equal">
      <formula>26</formula>
    </cfRule>
  </conditionalFormatting>
  <conditionalFormatting sqref="Z51">
    <cfRule type="cellIs" dxfId="1026" priority="508" stopIfTrue="1" operator="equal">
      <formula>99</formula>
    </cfRule>
  </conditionalFormatting>
  <conditionalFormatting sqref="Y51">
    <cfRule type="cellIs" dxfId="1025" priority="506" stopIfTrue="1" operator="equal">
      <formula>2</formula>
    </cfRule>
    <cfRule type="cellIs" dxfId="1024" priority="507" stopIfTrue="1" operator="equal">
      <formula>1</formula>
    </cfRule>
  </conditionalFormatting>
  <conditionalFormatting sqref="AA51:AB51">
    <cfRule type="cellIs" dxfId="1023" priority="505" stopIfTrue="1" operator="equal">
      <formula>99</formula>
    </cfRule>
  </conditionalFormatting>
  <conditionalFormatting sqref="AB51">
    <cfRule type="cellIs" dxfId="1022" priority="504" stopIfTrue="1" operator="equal">
      <formula>26</formula>
    </cfRule>
  </conditionalFormatting>
  <conditionalFormatting sqref="AB51">
    <cfRule type="cellIs" dxfId="1021" priority="503" stopIfTrue="1" operator="equal">
      <formula>99</formula>
    </cfRule>
  </conditionalFormatting>
  <conditionalFormatting sqref="AA51">
    <cfRule type="cellIs" dxfId="1020" priority="501" stopIfTrue="1" operator="equal">
      <formula>2</formula>
    </cfRule>
    <cfRule type="cellIs" dxfId="1019" priority="502" stopIfTrue="1" operator="equal">
      <formula>1</formula>
    </cfRule>
  </conditionalFormatting>
  <conditionalFormatting sqref="AC51:AD51">
    <cfRule type="cellIs" dxfId="1018" priority="500" stopIfTrue="1" operator="equal">
      <formula>99</formula>
    </cfRule>
  </conditionalFormatting>
  <conditionalFormatting sqref="AD51">
    <cfRule type="cellIs" dxfId="1017" priority="499" stopIfTrue="1" operator="equal">
      <formula>26</formula>
    </cfRule>
  </conditionalFormatting>
  <conditionalFormatting sqref="AD51">
    <cfRule type="cellIs" dxfId="1016" priority="498" stopIfTrue="1" operator="equal">
      <formula>99</formula>
    </cfRule>
  </conditionalFormatting>
  <conditionalFormatting sqref="AC51">
    <cfRule type="cellIs" dxfId="1015" priority="496" stopIfTrue="1" operator="equal">
      <formula>2</formula>
    </cfRule>
    <cfRule type="cellIs" dxfId="1014" priority="497" stopIfTrue="1" operator="equal">
      <formula>1</formula>
    </cfRule>
  </conditionalFormatting>
  <conditionalFormatting sqref="AE51:AF51">
    <cfRule type="cellIs" dxfId="1013" priority="495" stopIfTrue="1" operator="equal">
      <formula>99</formula>
    </cfRule>
  </conditionalFormatting>
  <conditionalFormatting sqref="AF51">
    <cfRule type="cellIs" dxfId="1012" priority="494" stopIfTrue="1" operator="equal">
      <formula>26</formula>
    </cfRule>
  </conditionalFormatting>
  <conditionalFormatting sqref="AF51">
    <cfRule type="cellIs" dxfId="1011" priority="493" stopIfTrue="1" operator="equal">
      <formula>99</formula>
    </cfRule>
  </conditionalFormatting>
  <conditionalFormatting sqref="AE51">
    <cfRule type="cellIs" dxfId="1010" priority="491" stopIfTrue="1" operator="equal">
      <formula>2</formula>
    </cfRule>
    <cfRule type="cellIs" dxfId="1009" priority="492" stopIfTrue="1" operator="equal">
      <formula>1</formula>
    </cfRule>
  </conditionalFormatting>
  <conditionalFormatting sqref="AH51">
    <cfRule type="cellIs" dxfId="1008" priority="490" stopIfTrue="1" operator="equal">
      <formula>26</formula>
    </cfRule>
  </conditionalFormatting>
  <conditionalFormatting sqref="AH51">
    <cfRule type="cellIs" dxfId="1007" priority="489" stopIfTrue="1" operator="equal">
      <formula>99</formula>
    </cfRule>
  </conditionalFormatting>
  <conditionalFormatting sqref="AG51">
    <cfRule type="cellIs" dxfId="1006" priority="487" stopIfTrue="1" operator="equal">
      <formula>2</formula>
    </cfRule>
    <cfRule type="cellIs" dxfId="1005" priority="488" stopIfTrue="1" operator="equal">
      <formula>1</formula>
    </cfRule>
  </conditionalFormatting>
  <conditionalFormatting sqref="AG52:AH52">
    <cfRule type="cellIs" dxfId="1004" priority="486" stopIfTrue="1" operator="equal">
      <formula>99</formula>
    </cfRule>
  </conditionalFormatting>
  <conditionalFormatting sqref="M52:N52">
    <cfRule type="cellIs" dxfId="1003" priority="485" stopIfTrue="1" operator="equal">
      <formula>99</formula>
    </cfRule>
  </conditionalFormatting>
  <conditionalFormatting sqref="N52">
    <cfRule type="cellIs" dxfId="1002" priority="484" stopIfTrue="1" operator="equal">
      <formula>26</formula>
    </cfRule>
  </conditionalFormatting>
  <conditionalFormatting sqref="N52">
    <cfRule type="cellIs" dxfId="1001" priority="483" stopIfTrue="1" operator="equal">
      <formula>99</formula>
    </cfRule>
  </conditionalFormatting>
  <conditionalFormatting sqref="M52">
    <cfRule type="cellIs" dxfId="1000" priority="481" stopIfTrue="1" operator="equal">
      <formula>2</formula>
    </cfRule>
    <cfRule type="cellIs" dxfId="999" priority="482" stopIfTrue="1" operator="equal">
      <formula>1</formula>
    </cfRule>
  </conditionalFormatting>
  <conditionalFormatting sqref="O52:P52">
    <cfRule type="cellIs" dxfId="998" priority="480" stopIfTrue="1" operator="equal">
      <formula>99</formula>
    </cfRule>
  </conditionalFormatting>
  <conditionalFormatting sqref="P52">
    <cfRule type="cellIs" dxfId="997" priority="479" stopIfTrue="1" operator="equal">
      <formula>26</formula>
    </cfRule>
  </conditionalFormatting>
  <conditionalFormatting sqref="P52">
    <cfRule type="cellIs" dxfId="996" priority="478" stopIfTrue="1" operator="equal">
      <formula>99</formula>
    </cfRule>
  </conditionalFormatting>
  <conditionalFormatting sqref="O52">
    <cfRule type="cellIs" dxfId="995" priority="476" stopIfTrue="1" operator="equal">
      <formula>2</formula>
    </cfRule>
    <cfRule type="cellIs" dxfId="994" priority="477" stopIfTrue="1" operator="equal">
      <formula>1</formula>
    </cfRule>
  </conditionalFormatting>
  <conditionalFormatting sqref="Q52:R52">
    <cfRule type="cellIs" dxfId="993" priority="475" stopIfTrue="1" operator="equal">
      <formula>99</formula>
    </cfRule>
  </conditionalFormatting>
  <conditionalFormatting sqref="R52">
    <cfRule type="cellIs" dxfId="992" priority="474" stopIfTrue="1" operator="equal">
      <formula>26</formula>
    </cfRule>
  </conditionalFormatting>
  <conditionalFormatting sqref="R52">
    <cfRule type="cellIs" dxfId="991" priority="473" stopIfTrue="1" operator="equal">
      <formula>99</formula>
    </cfRule>
  </conditionalFormatting>
  <conditionalFormatting sqref="Q52">
    <cfRule type="cellIs" dxfId="990" priority="471" stopIfTrue="1" operator="equal">
      <formula>2</formula>
    </cfRule>
    <cfRule type="cellIs" dxfId="989" priority="472" stopIfTrue="1" operator="equal">
      <formula>1</formula>
    </cfRule>
  </conditionalFormatting>
  <conditionalFormatting sqref="S52">
    <cfRule type="cellIs" dxfId="988" priority="470" stopIfTrue="1" operator="equal">
      <formula>99</formula>
    </cfRule>
  </conditionalFormatting>
  <conditionalFormatting sqref="S52">
    <cfRule type="cellIs" dxfId="987" priority="468" stopIfTrue="1" operator="equal">
      <formula>2</formula>
    </cfRule>
    <cfRule type="cellIs" dxfId="986" priority="469" stopIfTrue="1" operator="equal">
      <formula>1</formula>
    </cfRule>
  </conditionalFormatting>
  <conditionalFormatting sqref="U52:V52">
    <cfRule type="cellIs" dxfId="985" priority="467" stopIfTrue="1" operator="equal">
      <formula>99</formula>
    </cfRule>
  </conditionalFormatting>
  <conditionalFormatting sqref="V52">
    <cfRule type="cellIs" dxfId="984" priority="466" stopIfTrue="1" operator="equal">
      <formula>26</formula>
    </cfRule>
  </conditionalFormatting>
  <conditionalFormatting sqref="V52">
    <cfRule type="cellIs" dxfId="983" priority="465" stopIfTrue="1" operator="equal">
      <formula>99</formula>
    </cfRule>
  </conditionalFormatting>
  <conditionalFormatting sqref="U52">
    <cfRule type="cellIs" dxfId="982" priority="463" stopIfTrue="1" operator="equal">
      <formula>2</formula>
    </cfRule>
    <cfRule type="cellIs" dxfId="981" priority="464" stopIfTrue="1" operator="equal">
      <formula>1</formula>
    </cfRule>
  </conditionalFormatting>
  <conditionalFormatting sqref="W52:X52">
    <cfRule type="cellIs" dxfId="980" priority="462" stopIfTrue="1" operator="equal">
      <formula>99</formula>
    </cfRule>
  </conditionalFormatting>
  <conditionalFormatting sqref="X52">
    <cfRule type="cellIs" dxfId="979" priority="461" stopIfTrue="1" operator="equal">
      <formula>26</formula>
    </cfRule>
  </conditionalFormatting>
  <conditionalFormatting sqref="X52">
    <cfRule type="cellIs" dxfId="978" priority="460" stopIfTrue="1" operator="equal">
      <formula>99</formula>
    </cfRule>
  </conditionalFormatting>
  <conditionalFormatting sqref="W52">
    <cfRule type="cellIs" dxfId="977" priority="458" stopIfTrue="1" operator="equal">
      <formula>2</formula>
    </cfRule>
    <cfRule type="cellIs" dxfId="976" priority="459" stopIfTrue="1" operator="equal">
      <formula>1</formula>
    </cfRule>
  </conditionalFormatting>
  <conditionalFormatting sqref="Y52:Z52">
    <cfRule type="cellIs" dxfId="975" priority="457" stopIfTrue="1" operator="equal">
      <formula>99</formula>
    </cfRule>
  </conditionalFormatting>
  <conditionalFormatting sqref="Z52">
    <cfRule type="cellIs" dxfId="974" priority="456" stopIfTrue="1" operator="equal">
      <formula>26</formula>
    </cfRule>
  </conditionalFormatting>
  <conditionalFormatting sqref="Z52">
    <cfRule type="cellIs" dxfId="973" priority="455" stopIfTrue="1" operator="equal">
      <formula>99</formula>
    </cfRule>
  </conditionalFormatting>
  <conditionalFormatting sqref="Y52">
    <cfRule type="cellIs" dxfId="972" priority="453" stopIfTrue="1" operator="equal">
      <formula>2</formula>
    </cfRule>
    <cfRule type="cellIs" dxfId="971" priority="454" stopIfTrue="1" operator="equal">
      <formula>1</formula>
    </cfRule>
  </conditionalFormatting>
  <conditionalFormatting sqref="AA52:AB52">
    <cfRule type="cellIs" dxfId="970" priority="452" stopIfTrue="1" operator="equal">
      <formula>99</formula>
    </cfRule>
  </conditionalFormatting>
  <conditionalFormatting sqref="AB52">
    <cfRule type="cellIs" dxfId="969" priority="451" stopIfTrue="1" operator="equal">
      <formula>26</formula>
    </cfRule>
  </conditionalFormatting>
  <conditionalFormatting sqref="AB52">
    <cfRule type="cellIs" dxfId="968" priority="450" stopIfTrue="1" operator="equal">
      <formula>99</formula>
    </cfRule>
  </conditionalFormatting>
  <conditionalFormatting sqref="AA52">
    <cfRule type="cellIs" dxfId="967" priority="448" stopIfTrue="1" operator="equal">
      <formula>2</formula>
    </cfRule>
    <cfRule type="cellIs" dxfId="966" priority="449" stopIfTrue="1" operator="equal">
      <formula>1</formula>
    </cfRule>
  </conditionalFormatting>
  <conditionalFormatting sqref="AC52:AD52">
    <cfRule type="cellIs" dxfId="965" priority="447" stopIfTrue="1" operator="equal">
      <formula>99</formula>
    </cfRule>
  </conditionalFormatting>
  <conditionalFormatting sqref="AD52">
    <cfRule type="cellIs" dxfId="964" priority="446" stopIfTrue="1" operator="equal">
      <formula>26</formula>
    </cfRule>
  </conditionalFormatting>
  <conditionalFormatting sqref="AD52">
    <cfRule type="cellIs" dxfId="963" priority="445" stopIfTrue="1" operator="equal">
      <formula>99</formula>
    </cfRule>
  </conditionalFormatting>
  <conditionalFormatting sqref="AC52">
    <cfRule type="cellIs" dxfId="962" priority="443" stopIfTrue="1" operator="equal">
      <formula>2</formula>
    </cfRule>
    <cfRule type="cellIs" dxfId="961" priority="444" stopIfTrue="1" operator="equal">
      <formula>1</formula>
    </cfRule>
  </conditionalFormatting>
  <conditionalFormatting sqref="AE52:AF52">
    <cfRule type="cellIs" dxfId="960" priority="442" stopIfTrue="1" operator="equal">
      <formula>99</formula>
    </cfRule>
  </conditionalFormatting>
  <conditionalFormatting sqref="AF52">
    <cfRule type="cellIs" dxfId="959" priority="441" stopIfTrue="1" operator="equal">
      <formula>26</formula>
    </cfRule>
  </conditionalFormatting>
  <conditionalFormatting sqref="AF52">
    <cfRule type="cellIs" dxfId="958" priority="440" stopIfTrue="1" operator="equal">
      <formula>99</formula>
    </cfRule>
  </conditionalFormatting>
  <conditionalFormatting sqref="AE52">
    <cfRule type="cellIs" dxfId="957" priority="438" stopIfTrue="1" operator="equal">
      <formula>2</formula>
    </cfRule>
    <cfRule type="cellIs" dxfId="956" priority="439" stopIfTrue="1" operator="equal">
      <formula>1</formula>
    </cfRule>
  </conditionalFormatting>
  <conditionalFormatting sqref="AH52">
    <cfRule type="cellIs" dxfId="955" priority="437" stopIfTrue="1" operator="equal">
      <formula>26</formula>
    </cfRule>
  </conditionalFormatting>
  <conditionalFormatting sqref="AH52">
    <cfRule type="cellIs" dxfId="954" priority="436" stopIfTrue="1" operator="equal">
      <formula>99</formula>
    </cfRule>
  </conditionalFormatting>
  <conditionalFormatting sqref="AG52">
    <cfRule type="cellIs" dxfId="953" priority="434" stopIfTrue="1" operator="equal">
      <formula>2</formula>
    </cfRule>
    <cfRule type="cellIs" dxfId="952" priority="435" stopIfTrue="1" operator="equal">
      <formula>1</formula>
    </cfRule>
  </conditionalFormatting>
  <conditionalFormatting sqref="AG53:AH53">
    <cfRule type="cellIs" dxfId="951" priority="433" stopIfTrue="1" operator="equal">
      <formula>99</formula>
    </cfRule>
  </conditionalFormatting>
  <conditionalFormatting sqref="M53:N53">
    <cfRule type="cellIs" dxfId="950" priority="432" stopIfTrue="1" operator="equal">
      <formula>99</formula>
    </cfRule>
  </conditionalFormatting>
  <conditionalFormatting sqref="N53">
    <cfRule type="cellIs" dxfId="949" priority="431" stopIfTrue="1" operator="equal">
      <formula>26</formula>
    </cfRule>
  </conditionalFormatting>
  <conditionalFormatting sqref="N53">
    <cfRule type="cellIs" dxfId="948" priority="430" stopIfTrue="1" operator="equal">
      <formula>99</formula>
    </cfRule>
  </conditionalFormatting>
  <conditionalFormatting sqref="M53">
    <cfRule type="cellIs" dxfId="947" priority="428" stopIfTrue="1" operator="equal">
      <formula>2</formula>
    </cfRule>
    <cfRule type="cellIs" dxfId="946" priority="429" stopIfTrue="1" operator="equal">
      <formula>1</formula>
    </cfRule>
  </conditionalFormatting>
  <conditionalFormatting sqref="O53:P53">
    <cfRule type="cellIs" dxfId="945" priority="427" stopIfTrue="1" operator="equal">
      <formula>99</formula>
    </cfRule>
  </conditionalFormatting>
  <conditionalFormatting sqref="P53">
    <cfRule type="cellIs" dxfId="944" priority="426" stopIfTrue="1" operator="equal">
      <formula>26</formula>
    </cfRule>
  </conditionalFormatting>
  <conditionalFormatting sqref="P53">
    <cfRule type="cellIs" dxfId="943" priority="425" stopIfTrue="1" operator="equal">
      <formula>99</formula>
    </cfRule>
  </conditionalFormatting>
  <conditionalFormatting sqref="O53">
    <cfRule type="cellIs" dxfId="942" priority="423" stopIfTrue="1" operator="equal">
      <formula>2</formula>
    </cfRule>
    <cfRule type="cellIs" dxfId="941" priority="424" stopIfTrue="1" operator="equal">
      <formula>1</formula>
    </cfRule>
  </conditionalFormatting>
  <conditionalFormatting sqref="Q53:R53">
    <cfRule type="cellIs" dxfId="940" priority="422" stopIfTrue="1" operator="equal">
      <formula>99</formula>
    </cfRule>
  </conditionalFormatting>
  <conditionalFormatting sqref="R53">
    <cfRule type="cellIs" dxfId="939" priority="421" stopIfTrue="1" operator="equal">
      <formula>26</formula>
    </cfRule>
  </conditionalFormatting>
  <conditionalFormatting sqref="R53">
    <cfRule type="cellIs" dxfId="938" priority="420" stopIfTrue="1" operator="equal">
      <formula>99</formula>
    </cfRule>
  </conditionalFormatting>
  <conditionalFormatting sqref="Q53">
    <cfRule type="cellIs" dxfId="937" priority="418" stopIfTrue="1" operator="equal">
      <formula>2</formula>
    </cfRule>
    <cfRule type="cellIs" dxfId="936" priority="419" stopIfTrue="1" operator="equal">
      <formula>1</formula>
    </cfRule>
  </conditionalFormatting>
  <conditionalFormatting sqref="S53:T53">
    <cfRule type="cellIs" dxfId="935" priority="417" stopIfTrue="1" operator="equal">
      <formula>99</formula>
    </cfRule>
  </conditionalFormatting>
  <conditionalFormatting sqref="T53">
    <cfRule type="cellIs" dxfId="934" priority="416" stopIfTrue="1" operator="equal">
      <formula>26</formula>
    </cfRule>
  </conditionalFormatting>
  <conditionalFormatting sqref="T53">
    <cfRule type="cellIs" dxfId="933" priority="415" stopIfTrue="1" operator="equal">
      <formula>99</formula>
    </cfRule>
  </conditionalFormatting>
  <conditionalFormatting sqref="S53">
    <cfRule type="cellIs" dxfId="932" priority="413" stopIfTrue="1" operator="equal">
      <formula>2</formula>
    </cfRule>
    <cfRule type="cellIs" dxfId="931" priority="414" stopIfTrue="1" operator="equal">
      <formula>1</formula>
    </cfRule>
  </conditionalFormatting>
  <conditionalFormatting sqref="U53:V53">
    <cfRule type="cellIs" dxfId="930" priority="412" stopIfTrue="1" operator="equal">
      <formula>99</formula>
    </cfRule>
  </conditionalFormatting>
  <conditionalFormatting sqref="V53">
    <cfRule type="cellIs" dxfId="929" priority="411" stopIfTrue="1" operator="equal">
      <formula>26</formula>
    </cfRule>
  </conditionalFormatting>
  <conditionalFormatting sqref="V53">
    <cfRule type="cellIs" dxfId="928" priority="410" stopIfTrue="1" operator="equal">
      <formula>99</formula>
    </cfRule>
  </conditionalFormatting>
  <conditionalFormatting sqref="U53">
    <cfRule type="cellIs" dxfId="927" priority="408" stopIfTrue="1" operator="equal">
      <formula>2</formula>
    </cfRule>
    <cfRule type="cellIs" dxfId="926" priority="409" stopIfTrue="1" operator="equal">
      <formula>1</formula>
    </cfRule>
  </conditionalFormatting>
  <conditionalFormatting sqref="W53:X53">
    <cfRule type="cellIs" dxfId="925" priority="407" stopIfTrue="1" operator="equal">
      <formula>99</formula>
    </cfRule>
  </conditionalFormatting>
  <conditionalFormatting sqref="X53">
    <cfRule type="cellIs" dxfId="924" priority="406" stopIfTrue="1" operator="equal">
      <formula>26</formula>
    </cfRule>
  </conditionalFormatting>
  <conditionalFormatting sqref="X53">
    <cfRule type="cellIs" dxfId="923" priority="405" stopIfTrue="1" operator="equal">
      <formula>99</formula>
    </cfRule>
  </conditionalFormatting>
  <conditionalFormatting sqref="W53">
    <cfRule type="cellIs" dxfId="922" priority="403" stopIfTrue="1" operator="equal">
      <formula>2</formula>
    </cfRule>
    <cfRule type="cellIs" dxfId="921" priority="404" stopIfTrue="1" operator="equal">
      <formula>1</formula>
    </cfRule>
  </conditionalFormatting>
  <conditionalFormatting sqref="Y53:Z53">
    <cfRule type="cellIs" dxfId="920" priority="402" stopIfTrue="1" operator="equal">
      <formula>99</formula>
    </cfRule>
  </conditionalFormatting>
  <conditionalFormatting sqref="Z53">
    <cfRule type="cellIs" dxfId="919" priority="401" stopIfTrue="1" operator="equal">
      <formula>26</formula>
    </cfRule>
  </conditionalFormatting>
  <conditionalFormatting sqref="Z53">
    <cfRule type="cellIs" dxfId="918" priority="400" stopIfTrue="1" operator="equal">
      <formula>99</formula>
    </cfRule>
  </conditionalFormatting>
  <conditionalFormatting sqref="Y53">
    <cfRule type="cellIs" dxfId="917" priority="398" stopIfTrue="1" operator="equal">
      <formula>2</formula>
    </cfRule>
    <cfRule type="cellIs" dxfId="916" priority="399" stopIfTrue="1" operator="equal">
      <formula>1</formula>
    </cfRule>
  </conditionalFormatting>
  <conditionalFormatting sqref="AA53:AB53">
    <cfRule type="cellIs" dxfId="915" priority="397" stopIfTrue="1" operator="equal">
      <formula>99</formula>
    </cfRule>
  </conditionalFormatting>
  <conditionalFormatting sqref="AB53">
    <cfRule type="cellIs" dxfId="914" priority="396" stopIfTrue="1" operator="equal">
      <formula>26</formula>
    </cfRule>
  </conditionalFormatting>
  <conditionalFormatting sqref="AB53">
    <cfRule type="cellIs" dxfId="913" priority="395" stopIfTrue="1" operator="equal">
      <formula>99</formula>
    </cfRule>
  </conditionalFormatting>
  <conditionalFormatting sqref="AA53">
    <cfRule type="cellIs" dxfId="912" priority="393" stopIfTrue="1" operator="equal">
      <formula>2</formula>
    </cfRule>
    <cfRule type="cellIs" dxfId="911" priority="394" stopIfTrue="1" operator="equal">
      <formula>1</formula>
    </cfRule>
  </conditionalFormatting>
  <conditionalFormatting sqref="AC53:AD53">
    <cfRule type="cellIs" dxfId="910" priority="392" stopIfTrue="1" operator="equal">
      <formula>99</formula>
    </cfRule>
  </conditionalFormatting>
  <conditionalFormatting sqref="AD53">
    <cfRule type="cellIs" dxfId="909" priority="391" stopIfTrue="1" operator="equal">
      <formula>26</formula>
    </cfRule>
  </conditionalFormatting>
  <conditionalFormatting sqref="AD53">
    <cfRule type="cellIs" dxfId="908" priority="390" stopIfTrue="1" operator="equal">
      <formula>99</formula>
    </cfRule>
  </conditionalFormatting>
  <conditionalFormatting sqref="AC53">
    <cfRule type="cellIs" dxfId="907" priority="388" stopIfTrue="1" operator="equal">
      <formula>2</formula>
    </cfRule>
    <cfRule type="cellIs" dxfId="906" priority="389" stopIfTrue="1" operator="equal">
      <formula>1</formula>
    </cfRule>
  </conditionalFormatting>
  <conditionalFormatting sqref="AE53">
    <cfRule type="cellIs" dxfId="905" priority="387" stopIfTrue="1" operator="equal">
      <formula>99</formula>
    </cfRule>
  </conditionalFormatting>
  <conditionalFormatting sqref="AE53">
    <cfRule type="cellIs" dxfId="904" priority="385" stopIfTrue="1" operator="equal">
      <formula>2</formula>
    </cfRule>
    <cfRule type="cellIs" dxfId="903" priority="386" stopIfTrue="1" operator="equal">
      <formula>1</formula>
    </cfRule>
  </conditionalFormatting>
  <conditionalFormatting sqref="AH53">
    <cfRule type="cellIs" dxfId="902" priority="384" stopIfTrue="1" operator="equal">
      <formula>26</formula>
    </cfRule>
  </conditionalFormatting>
  <conditionalFormatting sqref="AH53">
    <cfRule type="cellIs" dxfId="901" priority="383" stopIfTrue="1" operator="equal">
      <formula>99</formula>
    </cfRule>
  </conditionalFormatting>
  <conditionalFormatting sqref="AG53">
    <cfRule type="cellIs" dxfId="900" priority="381" stopIfTrue="1" operator="equal">
      <formula>2</formula>
    </cfRule>
    <cfRule type="cellIs" dxfId="899" priority="382" stopIfTrue="1" operator="equal">
      <formula>1</formula>
    </cfRule>
  </conditionalFormatting>
  <conditionalFormatting sqref="AG54:AH54">
    <cfRule type="cellIs" dxfId="898" priority="380" stopIfTrue="1" operator="equal">
      <formula>99</formula>
    </cfRule>
  </conditionalFormatting>
  <conditionalFormatting sqref="M54:N54">
    <cfRule type="cellIs" dxfId="897" priority="379" stopIfTrue="1" operator="equal">
      <formula>99</formula>
    </cfRule>
  </conditionalFormatting>
  <conditionalFormatting sqref="N54">
    <cfRule type="cellIs" dxfId="896" priority="378" stopIfTrue="1" operator="equal">
      <formula>26</formula>
    </cfRule>
  </conditionalFormatting>
  <conditionalFormatting sqref="N54">
    <cfRule type="cellIs" dxfId="895" priority="377" stopIfTrue="1" operator="equal">
      <formula>99</formula>
    </cfRule>
  </conditionalFormatting>
  <conditionalFormatting sqref="M54">
    <cfRule type="cellIs" dxfId="894" priority="375" stopIfTrue="1" operator="equal">
      <formula>2</formula>
    </cfRule>
    <cfRule type="cellIs" dxfId="893" priority="376" stopIfTrue="1" operator="equal">
      <formula>1</formula>
    </cfRule>
  </conditionalFormatting>
  <conditionalFormatting sqref="O54:P54">
    <cfRule type="cellIs" dxfId="892" priority="374" stopIfTrue="1" operator="equal">
      <formula>99</formula>
    </cfRule>
  </conditionalFormatting>
  <conditionalFormatting sqref="P54">
    <cfRule type="cellIs" dxfId="891" priority="373" stopIfTrue="1" operator="equal">
      <formula>26</formula>
    </cfRule>
  </conditionalFormatting>
  <conditionalFormatting sqref="P54">
    <cfRule type="cellIs" dxfId="890" priority="372" stopIfTrue="1" operator="equal">
      <formula>99</formula>
    </cfRule>
  </conditionalFormatting>
  <conditionalFormatting sqref="O54">
    <cfRule type="cellIs" dxfId="889" priority="370" stopIfTrue="1" operator="equal">
      <formula>2</formula>
    </cfRule>
    <cfRule type="cellIs" dxfId="888" priority="371" stopIfTrue="1" operator="equal">
      <formula>1</formula>
    </cfRule>
  </conditionalFormatting>
  <conditionalFormatting sqref="Q54">
    <cfRule type="cellIs" dxfId="887" priority="369" stopIfTrue="1" operator="equal">
      <formula>99</formula>
    </cfRule>
  </conditionalFormatting>
  <conditionalFormatting sqref="Q54">
    <cfRule type="cellIs" dxfId="886" priority="367" stopIfTrue="1" operator="equal">
      <formula>2</formula>
    </cfRule>
    <cfRule type="cellIs" dxfId="885" priority="368" stopIfTrue="1" operator="equal">
      <formula>1</formula>
    </cfRule>
  </conditionalFormatting>
  <conditionalFormatting sqref="S54:T54">
    <cfRule type="cellIs" dxfId="884" priority="366" stopIfTrue="1" operator="equal">
      <formula>99</formula>
    </cfRule>
  </conditionalFormatting>
  <conditionalFormatting sqref="T54">
    <cfRule type="cellIs" dxfId="883" priority="365" stopIfTrue="1" operator="equal">
      <formula>26</formula>
    </cfRule>
  </conditionalFormatting>
  <conditionalFormatting sqref="T54">
    <cfRule type="cellIs" dxfId="882" priority="364" stopIfTrue="1" operator="equal">
      <formula>99</formula>
    </cfRule>
  </conditionalFormatting>
  <conditionalFormatting sqref="S54">
    <cfRule type="cellIs" dxfId="881" priority="362" stopIfTrue="1" operator="equal">
      <formula>2</formula>
    </cfRule>
    <cfRule type="cellIs" dxfId="880" priority="363" stopIfTrue="1" operator="equal">
      <formula>1</formula>
    </cfRule>
  </conditionalFormatting>
  <conditionalFormatting sqref="U54:V54">
    <cfRule type="cellIs" dxfId="879" priority="361" stopIfTrue="1" operator="equal">
      <formula>99</formula>
    </cfRule>
  </conditionalFormatting>
  <conditionalFormatting sqref="V54">
    <cfRule type="cellIs" dxfId="878" priority="360" stopIfTrue="1" operator="equal">
      <formula>26</formula>
    </cfRule>
  </conditionalFormatting>
  <conditionalFormatting sqref="V54">
    <cfRule type="cellIs" dxfId="877" priority="359" stopIfTrue="1" operator="equal">
      <formula>99</formula>
    </cfRule>
  </conditionalFormatting>
  <conditionalFormatting sqref="U54">
    <cfRule type="cellIs" dxfId="876" priority="357" stopIfTrue="1" operator="equal">
      <formula>2</formula>
    </cfRule>
    <cfRule type="cellIs" dxfId="875" priority="358" stopIfTrue="1" operator="equal">
      <formula>1</formula>
    </cfRule>
  </conditionalFormatting>
  <conditionalFormatting sqref="W54:X54">
    <cfRule type="cellIs" dxfId="874" priority="356" stopIfTrue="1" operator="equal">
      <formula>99</formula>
    </cfRule>
  </conditionalFormatting>
  <conditionalFormatting sqref="X54">
    <cfRule type="cellIs" dxfId="873" priority="355" stopIfTrue="1" operator="equal">
      <formula>26</formula>
    </cfRule>
  </conditionalFormatting>
  <conditionalFormatting sqref="X54">
    <cfRule type="cellIs" dxfId="872" priority="354" stopIfTrue="1" operator="equal">
      <formula>99</formula>
    </cfRule>
  </conditionalFormatting>
  <conditionalFormatting sqref="W54">
    <cfRule type="cellIs" dxfId="871" priority="352" stopIfTrue="1" operator="equal">
      <formula>2</formula>
    </cfRule>
    <cfRule type="cellIs" dxfId="870" priority="353" stopIfTrue="1" operator="equal">
      <formula>1</formula>
    </cfRule>
  </conditionalFormatting>
  <conditionalFormatting sqref="Y54:Z54">
    <cfRule type="cellIs" dxfId="869" priority="351" stopIfTrue="1" operator="equal">
      <formula>99</formula>
    </cfRule>
  </conditionalFormatting>
  <conditionalFormatting sqref="Z54">
    <cfRule type="cellIs" dxfId="868" priority="350" stopIfTrue="1" operator="equal">
      <formula>26</formula>
    </cfRule>
  </conditionalFormatting>
  <conditionalFormatting sqref="Z54">
    <cfRule type="cellIs" dxfId="867" priority="349" stopIfTrue="1" operator="equal">
      <formula>99</formula>
    </cfRule>
  </conditionalFormatting>
  <conditionalFormatting sqref="Y54">
    <cfRule type="cellIs" dxfId="866" priority="347" stopIfTrue="1" operator="equal">
      <formula>2</formula>
    </cfRule>
    <cfRule type="cellIs" dxfId="865" priority="348" stopIfTrue="1" operator="equal">
      <formula>1</formula>
    </cfRule>
  </conditionalFormatting>
  <conditionalFormatting sqref="AA54:AB54">
    <cfRule type="cellIs" dxfId="864" priority="346" stopIfTrue="1" operator="equal">
      <formula>99</formula>
    </cfRule>
  </conditionalFormatting>
  <conditionalFormatting sqref="AB54">
    <cfRule type="cellIs" dxfId="863" priority="345" stopIfTrue="1" operator="equal">
      <formula>26</formula>
    </cfRule>
  </conditionalFormatting>
  <conditionalFormatting sqref="AB54">
    <cfRule type="cellIs" dxfId="862" priority="344" stopIfTrue="1" operator="equal">
      <formula>99</formula>
    </cfRule>
  </conditionalFormatting>
  <conditionalFormatting sqref="AA54">
    <cfRule type="cellIs" dxfId="861" priority="342" stopIfTrue="1" operator="equal">
      <formula>2</formula>
    </cfRule>
    <cfRule type="cellIs" dxfId="860" priority="343" stopIfTrue="1" operator="equal">
      <formula>1</formula>
    </cfRule>
  </conditionalFormatting>
  <conditionalFormatting sqref="AC54:AD54">
    <cfRule type="cellIs" dxfId="859" priority="341" stopIfTrue="1" operator="equal">
      <formula>99</formula>
    </cfRule>
  </conditionalFormatting>
  <conditionalFormatting sqref="AD54">
    <cfRule type="cellIs" dxfId="858" priority="340" stopIfTrue="1" operator="equal">
      <formula>26</formula>
    </cfRule>
  </conditionalFormatting>
  <conditionalFormatting sqref="AD54">
    <cfRule type="cellIs" dxfId="857" priority="339" stopIfTrue="1" operator="equal">
      <formula>99</formula>
    </cfRule>
  </conditionalFormatting>
  <conditionalFormatting sqref="AC54">
    <cfRule type="cellIs" dxfId="856" priority="337" stopIfTrue="1" operator="equal">
      <formula>2</formula>
    </cfRule>
    <cfRule type="cellIs" dxfId="855" priority="338" stopIfTrue="1" operator="equal">
      <formula>1</formula>
    </cfRule>
  </conditionalFormatting>
  <conditionalFormatting sqref="AE54:AF54">
    <cfRule type="cellIs" dxfId="854" priority="336" stopIfTrue="1" operator="equal">
      <formula>99</formula>
    </cfRule>
  </conditionalFormatting>
  <conditionalFormatting sqref="AF54">
    <cfRule type="cellIs" dxfId="853" priority="335" stopIfTrue="1" operator="equal">
      <formula>26</formula>
    </cfRule>
  </conditionalFormatting>
  <conditionalFormatting sqref="AF54">
    <cfRule type="cellIs" dxfId="852" priority="334" stopIfTrue="1" operator="equal">
      <formula>99</formula>
    </cfRule>
  </conditionalFormatting>
  <conditionalFormatting sqref="AE54">
    <cfRule type="cellIs" dxfId="851" priority="332" stopIfTrue="1" operator="equal">
      <formula>2</formula>
    </cfRule>
    <cfRule type="cellIs" dxfId="850" priority="333" stopIfTrue="1" operator="equal">
      <formula>1</formula>
    </cfRule>
  </conditionalFormatting>
  <conditionalFormatting sqref="AH54">
    <cfRule type="cellIs" dxfId="849" priority="331" stopIfTrue="1" operator="equal">
      <formula>26</formula>
    </cfRule>
  </conditionalFormatting>
  <conditionalFormatting sqref="AH54">
    <cfRule type="cellIs" dxfId="848" priority="330" stopIfTrue="1" operator="equal">
      <formula>99</formula>
    </cfRule>
  </conditionalFormatting>
  <conditionalFormatting sqref="AG54">
    <cfRule type="cellIs" dxfId="847" priority="328" stopIfTrue="1" operator="equal">
      <formula>2</formula>
    </cfRule>
    <cfRule type="cellIs" dxfId="846" priority="329" stopIfTrue="1" operator="equal">
      <formula>1</formula>
    </cfRule>
  </conditionalFormatting>
  <conditionalFormatting sqref="AG55:AH55">
    <cfRule type="cellIs" dxfId="845" priority="327" stopIfTrue="1" operator="equal">
      <formula>99</formula>
    </cfRule>
  </conditionalFormatting>
  <conditionalFormatting sqref="M55:N55">
    <cfRule type="cellIs" dxfId="844" priority="326" stopIfTrue="1" operator="equal">
      <formula>99</formula>
    </cfRule>
  </conditionalFormatting>
  <conditionalFormatting sqref="N55">
    <cfRule type="cellIs" dxfId="843" priority="325" stopIfTrue="1" operator="equal">
      <formula>26</formula>
    </cfRule>
  </conditionalFormatting>
  <conditionalFormatting sqref="N55">
    <cfRule type="cellIs" dxfId="842" priority="324" stopIfTrue="1" operator="equal">
      <formula>99</formula>
    </cfRule>
  </conditionalFormatting>
  <conditionalFormatting sqref="M55">
    <cfRule type="cellIs" dxfId="841" priority="322" stopIfTrue="1" operator="equal">
      <formula>2</formula>
    </cfRule>
    <cfRule type="cellIs" dxfId="840" priority="323" stopIfTrue="1" operator="equal">
      <formula>1</formula>
    </cfRule>
  </conditionalFormatting>
  <conditionalFormatting sqref="O55:P55">
    <cfRule type="cellIs" dxfId="839" priority="321" stopIfTrue="1" operator="equal">
      <formula>99</formula>
    </cfRule>
  </conditionalFormatting>
  <conditionalFormatting sqref="P55">
    <cfRule type="cellIs" dxfId="838" priority="320" stopIfTrue="1" operator="equal">
      <formula>26</formula>
    </cfRule>
  </conditionalFormatting>
  <conditionalFormatting sqref="P55">
    <cfRule type="cellIs" dxfId="837" priority="319" stopIfTrue="1" operator="equal">
      <formula>99</formula>
    </cfRule>
  </conditionalFormatting>
  <conditionalFormatting sqref="O55">
    <cfRule type="cellIs" dxfId="836" priority="317" stopIfTrue="1" operator="equal">
      <formula>2</formula>
    </cfRule>
    <cfRule type="cellIs" dxfId="835" priority="318" stopIfTrue="1" operator="equal">
      <formula>1</formula>
    </cfRule>
  </conditionalFormatting>
  <conditionalFormatting sqref="Q55:R55">
    <cfRule type="cellIs" dxfId="834" priority="316" stopIfTrue="1" operator="equal">
      <formula>99</formula>
    </cfRule>
  </conditionalFormatting>
  <conditionalFormatting sqref="R55">
    <cfRule type="cellIs" dxfId="833" priority="315" stopIfTrue="1" operator="equal">
      <formula>26</formula>
    </cfRule>
  </conditionalFormatting>
  <conditionalFormatting sqref="R55">
    <cfRule type="cellIs" dxfId="832" priority="314" stopIfTrue="1" operator="equal">
      <formula>99</formula>
    </cfRule>
  </conditionalFormatting>
  <conditionalFormatting sqref="Q55">
    <cfRule type="cellIs" dxfId="831" priority="312" stopIfTrue="1" operator="equal">
      <formula>2</formula>
    </cfRule>
    <cfRule type="cellIs" dxfId="830" priority="313" stopIfTrue="1" operator="equal">
      <formula>1</formula>
    </cfRule>
  </conditionalFormatting>
  <conditionalFormatting sqref="S55:T55">
    <cfRule type="cellIs" dxfId="829" priority="311" stopIfTrue="1" operator="equal">
      <formula>99</formula>
    </cfRule>
  </conditionalFormatting>
  <conditionalFormatting sqref="T55">
    <cfRule type="cellIs" dxfId="828" priority="310" stopIfTrue="1" operator="equal">
      <formula>26</formula>
    </cfRule>
  </conditionalFormatting>
  <conditionalFormatting sqref="T55">
    <cfRule type="cellIs" dxfId="827" priority="309" stopIfTrue="1" operator="equal">
      <formula>99</formula>
    </cfRule>
  </conditionalFormatting>
  <conditionalFormatting sqref="S55">
    <cfRule type="cellIs" dxfId="826" priority="307" stopIfTrue="1" operator="equal">
      <formula>2</formula>
    </cfRule>
    <cfRule type="cellIs" dxfId="825" priority="308" stopIfTrue="1" operator="equal">
      <formula>1</formula>
    </cfRule>
  </conditionalFormatting>
  <conditionalFormatting sqref="U55:V55">
    <cfRule type="cellIs" dxfId="824" priority="306" stopIfTrue="1" operator="equal">
      <formula>99</formula>
    </cfRule>
  </conditionalFormatting>
  <conditionalFormatting sqref="V55">
    <cfRule type="cellIs" dxfId="823" priority="305" stopIfTrue="1" operator="equal">
      <formula>26</formula>
    </cfRule>
  </conditionalFormatting>
  <conditionalFormatting sqref="V55">
    <cfRule type="cellIs" dxfId="822" priority="304" stopIfTrue="1" operator="equal">
      <formula>99</formula>
    </cfRule>
  </conditionalFormatting>
  <conditionalFormatting sqref="U55">
    <cfRule type="cellIs" dxfId="821" priority="302" stopIfTrue="1" operator="equal">
      <formula>2</formula>
    </cfRule>
    <cfRule type="cellIs" dxfId="820" priority="303" stopIfTrue="1" operator="equal">
      <formula>1</formula>
    </cfRule>
  </conditionalFormatting>
  <conditionalFormatting sqref="W55:X55">
    <cfRule type="cellIs" dxfId="819" priority="301" stopIfTrue="1" operator="equal">
      <formula>99</formula>
    </cfRule>
  </conditionalFormatting>
  <conditionalFormatting sqref="X55">
    <cfRule type="cellIs" dxfId="818" priority="300" stopIfTrue="1" operator="equal">
      <formula>26</formula>
    </cfRule>
  </conditionalFormatting>
  <conditionalFormatting sqref="X55">
    <cfRule type="cellIs" dxfId="817" priority="299" stopIfTrue="1" operator="equal">
      <formula>99</formula>
    </cfRule>
  </conditionalFormatting>
  <conditionalFormatting sqref="W55">
    <cfRule type="cellIs" dxfId="816" priority="297" stopIfTrue="1" operator="equal">
      <formula>2</formula>
    </cfRule>
    <cfRule type="cellIs" dxfId="815" priority="298" stopIfTrue="1" operator="equal">
      <formula>1</formula>
    </cfRule>
  </conditionalFormatting>
  <conditionalFormatting sqref="Y55:Z55">
    <cfRule type="cellIs" dxfId="814" priority="296" stopIfTrue="1" operator="equal">
      <formula>99</formula>
    </cfRule>
  </conditionalFormatting>
  <conditionalFormatting sqref="Z55">
    <cfRule type="cellIs" dxfId="813" priority="295" stopIfTrue="1" operator="equal">
      <formula>26</formula>
    </cfRule>
  </conditionalFormatting>
  <conditionalFormatting sqref="Z55">
    <cfRule type="cellIs" dxfId="812" priority="294" stopIfTrue="1" operator="equal">
      <formula>99</formula>
    </cfRule>
  </conditionalFormatting>
  <conditionalFormatting sqref="Y55">
    <cfRule type="cellIs" dxfId="811" priority="292" stopIfTrue="1" operator="equal">
      <formula>2</formula>
    </cfRule>
    <cfRule type="cellIs" dxfId="810" priority="293" stopIfTrue="1" operator="equal">
      <formula>1</formula>
    </cfRule>
  </conditionalFormatting>
  <conditionalFormatting sqref="AA55:AB55">
    <cfRule type="cellIs" dxfId="809" priority="291" stopIfTrue="1" operator="equal">
      <formula>99</formula>
    </cfRule>
  </conditionalFormatting>
  <conditionalFormatting sqref="AB55">
    <cfRule type="cellIs" dxfId="808" priority="290" stopIfTrue="1" operator="equal">
      <formula>26</formula>
    </cfRule>
  </conditionalFormatting>
  <conditionalFormatting sqref="AB55">
    <cfRule type="cellIs" dxfId="807" priority="289" stopIfTrue="1" operator="equal">
      <formula>99</formula>
    </cfRule>
  </conditionalFormatting>
  <conditionalFormatting sqref="AA55">
    <cfRule type="cellIs" dxfId="806" priority="287" stopIfTrue="1" operator="equal">
      <formula>2</formula>
    </cfRule>
    <cfRule type="cellIs" dxfId="805" priority="288" stopIfTrue="1" operator="equal">
      <formula>1</formula>
    </cfRule>
  </conditionalFormatting>
  <conditionalFormatting sqref="AC55:AD55">
    <cfRule type="cellIs" dxfId="804" priority="286" stopIfTrue="1" operator="equal">
      <formula>99</formula>
    </cfRule>
  </conditionalFormatting>
  <conditionalFormatting sqref="AD55">
    <cfRule type="cellIs" dxfId="803" priority="285" stopIfTrue="1" operator="equal">
      <formula>26</formula>
    </cfRule>
  </conditionalFormatting>
  <conditionalFormatting sqref="AD55">
    <cfRule type="cellIs" dxfId="802" priority="284" stopIfTrue="1" operator="equal">
      <formula>99</formula>
    </cfRule>
  </conditionalFormatting>
  <conditionalFormatting sqref="AC55">
    <cfRule type="cellIs" dxfId="801" priority="282" stopIfTrue="1" operator="equal">
      <formula>2</formula>
    </cfRule>
    <cfRule type="cellIs" dxfId="800" priority="283" stopIfTrue="1" operator="equal">
      <formula>1</formula>
    </cfRule>
  </conditionalFormatting>
  <conditionalFormatting sqref="AE55:AF55">
    <cfRule type="cellIs" dxfId="799" priority="281" stopIfTrue="1" operator="equal">
      <formula>99</formula>
    </cfRule>
  </conditionalFormatting>
  <conditionalFormatting sqref="AF55">
    <cfRule type="cellIs" dxfId="798" priority="280" stopIfTrue="1" operator="equal">
      <formula>26</formula>
    </cfRule>
  </conditionalFormatting>
  <conditionalFormatting sqref="AF55">
    <cfRule type="cellIs" dxfId="797" priority="279" stopIfTrue="1" operator="equal">
      <formula>99</formula>
    </cfRule>
  </conditionalFormatting>
  <conditionalFormatting sqref="AE55">
    <cfRule type="cellIs" dxfId="796" priority="277" stopIfTrue="1" operator="equal">
      <formula>2</formula>
    </cfRule>
    <cfRule type="cellIs" dxfId="795" priority="278" stopIfTrue="1" operator="equal">
      <formula>1</formula>
    </cfRule>
  </conditionalFormatting>
  <conditionalFormatting sqref="AH55">
    <cfRule type="cellIs" dxfId="794" priority="276" stopIfTrue="1" operator="equal">
      <formula>26</formula>
    </cfRule>
  </conditionalFormatting>
  <conditionalFormatting sqref="AH55">
    <cfRule type="cellIs" dxfId="793" priority="275" stopIfTrue="1" operator="equal">
      <formula>99</formula>
    </cfRule>
  </conditionalFormatting>
  <conditionalFormatting sqref="AG55">
    <cfRule type="cellIs" dxfId="792" priority="273" stopIfTrue="1" operator="equal">
      <formula>2</formula>
    </cfRule>
    <cfRule type="cellIs" dxfId="791" priority="274" stopIfTrue="1" operator="equal">
      <formula>1</formula>
    </cfRule>
  </conditionalFormatting>
  <conditionalFormatting sqref="AG56:AH56">
    <cfRule type="cellIs" dxfId="790" priority="272" stopIfTrue="1" operator="equal">
      <formula>99</formula>
    </cfRule>
  </conditionalFormatting>
  <conditionalFormatting sqref="M56:N56">
    <cfRule type="cellIs" dxfId="789" priority="271" stopIfTrue="1" operator="equal">
      <formula>99</formula>
    </cfRule>
  </conditionalFormatting>
  <conditionalFormatting sqref="N56">
    <cfRule type="cellIs" dxfId="788" priority="270" stopIfTrue="1" operator="equal">
      <formula>26</formula>
    </cfRule>
  </conditionalFormatting>
  <conditionalFormatting sqref="N56">
    <cfRule type="cellIs" dxfId="787" priority="269" stopIfTrue="1" operator="equal">
      <formula>99</formula>
    </cfRule>
  </conditionalFormatting>
  <conditionalFormatting sqref="M56">
    <cfRule type="cellIs" dxfId="786" priority="267" stopIfTrue="1" operator="equal">
      <formula>2</formula>
    </cfRule>
    <cfRule type="cellIs" dxfId="785" priority="268" stopIfTrue="1" operator="equal">
      <formula>1</formula>
    </cfRule>
  </conditionalFormatting>
  <conditionalFormatting sqref="O56:P56">
    <cfRule type="cellIs" dxfId="784" priority="266" stopIfTrue="1" operator="equal">
      <formula>99</formula>
    </cfRule>
  </conditionalFormatting>
  <conditionalFormatting sqref="P56">
    <cfRule type="cellIs" dxfId="783" priority="265" stopIfTrue="1" operator="equal">
      <formula>26</formula>
    </cfRule>
  </conditionalFormatting>
  <conditionalFormatting sqref="P56">
    <cfRule type="cellIs" dxfId="782" priority="264" stopIfTrue="1" operator="equal">
      <formula>99</formula>
    </cfRule>
  </conditionalFormatting>
  <conditionalFormatting sqref="O56">
    <cfRule type="cellIs" dxfId="781" priority="262" stopIfTrue="1" operator="equal">
      <formula>2</formula>
    </cfRule>
    <cfRule type="cellIs" dxfId="780" priority="263" stopIfTrue="1" operator="equal">
      <formula>1</formula>
    </cfRule>
  </conditionalFormatting>
  <conditionalFormatting sqref="Q56:R56">
    <cfRule type="cellIs" dxfId="779" priority="261" stopIfTrue="1" operator="equal">
      <formula>99</formula>
    </cfRule>
  </conditionalFormatting>
  <conditionalFormatting sqref="R56">
    <cfRule type="cellIs" dxfId="778" priority="260" stopIfTrue="1" operator="equal">
      <formula>26</formula>
    </cfRule>
  </conditionalFormatting>
  <conditionalFormatting sqref="R56">
    <cfRule type="cellIs" dxfId="777" priority="259" stopIfTrue="1" operator="equal">
      <formula>99</formula>
    </cfRule>
  </conditionalFormatting>
  <conditionalFormatting sqref="Q56">
    <cfRule type="cellIs" dxfId="776" priority="257" stopIfTrue="1" operator="equal">
      <formula>2</formula>
    </cfRule>
    <cfRule type="cellIs" dxfId="775" priority="258" stopIfTrue="1" operator="equal">
      <formula>1</formula>
    </cfRule>
  </conditionalFormatting>
  <conditionalFormatting sqref="S56:T56">
    <cfRule type="cellIs" dxfId="774" priority="256" stopIfTrue="1" operator="equal">
      <formula>99</formula>
    </cfRule>
  </conditionalFormatting>
  <conditionalFormatting sqref="T56">
    <cfRule type="cellIs" dxfId="773" priority="255" stopIfTrue="1" operator="equal">
      <formula>26</formula>
    </cfRule>
  </conditionalFormatting>
  <conditionalFormatting sqref="T56">
    <cfRule type="cellIs" dxfId="772" priority="254" stopIfTrue="1" operator="equal">
      <formula>99</formula>
    </cfRule>
  </conditionalFormatting>
  <conditionalFormatting sqref="S56">
    <cfRule type="cellIs" dxfId="771" priority="252" stopIfTrue="1" operator="equal">
      <formula>2</formula>
    </cfRule>
    <cfRule type="cellIs" dxfId="770" priority="253" stopIfTrue="1" operator="equal">
      <formula>1</formula>
    </cfRule>
  </conditionalFormatting>
  <conditionalFormatting sqref="U56:V56">
    <cfRule type="cellIs" dxfId="769" priority="251" stopIfTrue="1" operator="equal">
      <formula>99</formula>
    </cfRule>
  </conditionalFormatting>
  <conditionalFormatting sqref="V56">
    <cfRule type="cellIs" dxfId="768" priority="250" stopIfTrue="1" operator="equal">
      <formula>26</formula>
    </cfRule>
  </conditionalFormatting>
  <conditionalFormatting sqref="V56">
    <cfRule type="cellIs" dxfId="767" priority="249" stopIfTrue="1" operator="equal">
      <formula>99</formula>
    </cfRule>
  </conditionalFormatting>
  <conditionalFormatting sqref="U56">
    <cfRule type="cellIs" dxfId="766" priority="247" stopIfTrue="1" operator="equal">
      <formula>2</formula>
    </cfRule>
    <cfRule type="cellIs" dxfId="765" priority="248" stopIfTrue="1" operator="equal">
      <formula>1</formula>
    </cfRule>
  </conditionalFormatting>
  <conditionalFormatting sqref="W56:X56">
    <cfRule type="cellIs" dxfId="764" priority="246" stopIfTrue="1" operator="equal">
      <formula>99</formula>
    </cfRule>
  </conditionalFormatting>
  <conditionalFormatting sqref="X56">
    <cfRule type="cellIs" dxfId="763" priority="245" stopIfTrue="1" operator="equal">
      <formula>26</formula>
    </cfRule>
  </conditionalFormatting>
  <conditionalFormatting sqref="X56">
    <cfRule type="cellIs" dxfId="762" priority="244" stopIfTrue="1" operator="equal">
      <formula>99</formula>
    </cfRule>
  </conditionalFormatting>
  <conditionalFormatting sqref="W56">
    <cfRule type="cellIs" dxfId="761" priority="242" stopIfTrue="1" operator="equal">
      <formula>2</formula>
    </cfRule>
    <cfRule type="cellIs" dxfId="760" priority="243" stopIfTrue="1" operator="equal">
      <formula>1</formula>
    </cfRule>
  </conditionalFormatting>
  <conditionalFormatting sqref="Y56:Z56">
    <cfRule type="cellIs" dxfId="759" priority="241" stopIfTrue="1" operator="equal">
      <formula>99</formula>
    </cfRule>
  </conditionalFormatting>
  <conditionalFormatting sqref="Z56">
    <cfRule type="cellIs" dxfId="758" priority="240" stopIfTrue="1" operator="equal">
      <formula>26</formula>
    </cfRule>
  </conditionalFormatting>
  <conditionalFormatting sqref="Z56">
    <cfRule type="cellIs" dxfId="757" priority="239" stopIfTrue="1" operator="equal">
      <formula>99</formula>
    </cfRule>
  </conditionalFormatting>
  <conditionalFormatting sqref="Y56">
    <cfRule type="cellIs" dxfId="756" priority="237" stopIfTrue="1" operator="equal">
      <formula>2</formula>
    </cfRule>
    <cfRule type="cellIs" dxfId="755" priority="238" stopIfTrue="1" operator="equal">
      <formula>1</formula>
    </cfRule>
  </conditionalFormatting>
  <conditionalFormatting sqref="AA56:AB56">
    <cfRule type="cellIs" dxfId="754" priority="236" stopIfTrue="1" operator="equal">
      <formula>99</formula>
    </cfRule>
  </conditionalFormatting>
  <conditionalFormatting sqref="AB56">
    <cfRule type="cellIs" dxfId="753" priority="235" stopIfTrue="1" operator="equal">
      <formula>26</formula>
    </cfRule>
  </conditionalFormatting>
  <conditionalFormatting sqref="AB56">
    <cfRule type="cellIs" dxfId="752" priority="234" stopIfTrue="1" operator="equal">
      <formula>99</formula>
    </cfRule>
  </conditionalFormatting>
  <conditionalFormatting sqref="AA56">
    <cfRule type="cellIs" dxfId="751" priority="232" stopIfTrue="1" operator="equal">
      <formula>2</formula>
    </cfRule>
    <cfRule type="cellIs" dxfId="750" priority="233" stopIfTrue="1" operator="equal">
      <formula>1</formula>
    </cfRule>
  </conditionalFormatting>
  <conditionalFormatting sqref="AC56:AD56">
    <cfRule type="cellIs" dxfId="749" priority="231" stopIfTrue="1" operator="equal">
      <formula>99</formula>
    </cfRule>
  </conditionalFormatting>
  <conditionalFormatting sqref="AD56">
    <cfRule type="cellIs" dxfId="748" priority="230" stopIfTrue="1" operator="equal">
      <formula>26</formula>
    </cfRule>
  </conditionalFormatting>
  <conditionalFormatting sqref="AD56">
    <cfRule type="cellIs" dxfId="747" priority="229" stopIfTrue="1" operator="equal">
      <formula>99</formula>
    </cfRule>
  </conditionalFormatting>
  <conditionalFormatting sqref="AC56">
    <cfRule type="cellIs" dxfId="746" priority="227" stopIfTrue="1" operator="equal">
      <formula>2</formula>
    </cfRule>
    <cfRule type="cellIs" dxfId="745" priority="228" stopIfTrue="1" operator="equal">
      <formula>1</formula>
    </cfRule>
  </conditionalFormatting>
  <conditionalFormatting sqref="AE56:AF56">
    <cfRule type="cellIs" dxfId="744" priority="226" stopIfTrue="1" operator="equal">
      <formula>99</formula>
    </cfRule>
  </conditionalFormatting>
  <conditionalFormatting sqref="AF56">
    <cfRule type="cellIs" dxfId="743" priority="225" stopIfTrue="1" operator="equal">
      <formula>26</formula>
    </cfRule>
  </conditionalFormatting>
  <conditionalFormatting sqref="AF56">
    <cfRule type="cellIs" dxfId="742" priority="224" stopIfTrue="1" operator="equal">
      <formula>99</formula>
    </cfRule>
  </conditionalFormatting>
  <conditionalFormatting sqref="AE56">
    <cfRule type="cellIs" dxfId="741" priority="222" stopIfTrue="1" operator="equal">
      <formula>2</formula>
    </cfRule>
    <cfRule type="cellIs" dxfId="740" priority="223" stopIfTrue="1" operator="equal">
      <formula>1</formula>
    </cfRule>
  </conditionalFormatting>
  <conditionalFormatting sqref="AH56">
    <cfRule type="cellIs" dxfId="739" priority="221" stopIfTrue="1" operator="equal">
      <formula>26</formula>
    </cfRule>
  </conditionalFormatting>
  <conditionalFormatting sqref="AH56">
    <cfRule type="cellIs" dxfId="738" priority="220" stopIfTrue="1" operator="equal">
      <formula>99</formula>
    </cfRule>
  </conditionalFormatting>
  <conditionalFormatting sqref="AG56">
    <cfRule type="cellIs" dxfId="737" priority="218" stopIfTrue="1" operator="equal">
      <formula>2</formula>
    </cfRule>
    <cfRule type="cellIs" dxfId="736" priority="219" stopIfTrue="1" operator="equal">
      <formula>1</formula>
    </cfRule>
  </conditionalFormatting>
  <conditionalFormatting sqref="AG57:AH57">
    <cfRule type="cellIs" dxfId="735" priority="217" stopIfTrue="1" operator="equal">
      <formula>99</formula>
    </cfRule>
  </conditionalFormatting>
  <conditionalFormatting sqref="M57">
    <cfRule type="cellIs" dxfId="734" priority="216" stopIfTrue="1" operator="equal">
      <formula>99</formula>
    </cfRule>
  </conditionalFormatting>
  <conditionalFormatting sqref="M57">
    <cfRule type="cellIs" dxfId="733" priority="214" stopIfTrue="1" operator="equal">
      <formula>2</formula>
    </cfRule>
    <cfRule type="cellIs" dxfId="732" priority="215" stopIfTrue="1" operator="equal">
      <formula>1</formula>
    </cfRule>
  </conditionalFormatting>
  <conditionalFormatting sqref="O57:P57">
    <cfRule type="cellIs" dxfId="731" priority="213" stopIfTrue="1" operator="equal">
      <formula>99</formula>
    </cfRule>
  </conditionalFormatting>
  <conditionalFormatting sqref="P57">
    <cfRule type="cellIs" dxfId="730" priority="212" stopIfTrue="1" operator="equal">
      <formula>26</formula>
    </cfRule>
  </conditionalFormatting>
  <conditionalFormatting sqref="P57">
    <cfRule type="cellIs" dxfId="729" priority="211" stopIfTrue="1" operator="equal">
      <formula>99</formula>
    </cfRule>
  </conditionalFormatting>
  <conditionalFormatting sqref="O57">
    <cfRule type="cellIs" dxfId="728" priority="209" stopIfTrue="1" operator="equal">
      <formula>2</formula>
    </cfRule>
    <cfRule type="cellIs" dxfId="727" priority="210" stopIfTrue="1" operator="equal">
      <formula>1</formula>
    </cfRule>
  </conditionalFormatting>
  <conditionalFormatting sqref="Q57:R57">
    <cfRule type="cellIs" dxfId="726" priority="208" stopIfTrue="1" operator="equal">
      <formula>99</formula>
    </cfRule>
  </conditionalFormatting>
  <conditionalFormatting sqref="R57">
    <cfRule type="cellIs" dxfId="725" priority="207" stopIfTrue="1" operator="equal">
      <formula>26</formula>
    </cfRule>
  </conditionalFormatting>
  <conditionalFormatting sqref="R57">
    <cfRule type="cellIs" dxfId="724" priority="206" stopIfTrue="1" operator="equal">
      <formula>99</formula>
    </cfRule>
  </conditionalFormatting>
  <conditionalFormatting sqref="Q57">
    <cfRule type="cellIs" dxfId="723" priority="204" stopIfTrue="1" operator="equal">
      <formula>2</formula>
    </cfRule>
    <cfRule type="cellIs" dxfId="722" priority="205" stopIfTrue="1" operator="equal">
      <formula>1</formula>
    </cfRule>
  </conditionalFormatting>
  <conditionalFormatting sqref="S57:T57">
    <cfRule type="cellIs" dxfId="721" priority="203" stopIfTrue="1" operator="equal">
      <formula>99</formula>
    </cfRule>
  </conditionalFormatting>
  <conditionalFormatting sqref="T57">
    <cfRule type="cellIs" dxfId="720" priority="202" stopIfTrue="1" operator="equal">
      <formula>26</formula>
    </cfRule>
  </conditionalFormatting>
  <conditionalFormatting sqref="T57">
    <cfRule type="cellIs" dxfId="719" priority="201" stopIfTrue="1" operator="equal">
      <formula>99</formula>
    </cfRule>
  </conditionalFormatting>
  <conditionalFormatting sqref="S57">
    <cfRule type="cellIs" dxfId="718" priority="199" stopIfTrue="1" operator="equal">
      <formula>2</formula>
    </cfRule>
    <cfRule type="cellIs" dxfId="717" priority="200" stopIfTrue="1" operator="equal">
      <formula>1</formula>
    </cfRule>
  </conditionalFormatting>
  <conditionalFormatting sqref="U57:V57">
    <cfRule type="cellIs" dxfId="716" priority="198" stopIfTrue="1" operator="equal">
      <formula>99</formula>
    </cfRule>
  </conditionalFormatting>
  <conditionalFormatting sqref="V57">
    <cfRule type="cellIs" dxfId="715" priority="197" stopIfTrue="1" operator="equal">
      <formula>26</formula>
    </cfRule>
  </conditionalFormatting>
  <conditionalFormatting sqref="V57">
    <cfRule type="cellIs" dxfId="714" priority="196" stopIfTrue="1" operator="equal">
      <formula>99</formula>
    </cfRule>
  </conditionalFormatting>
  <conditionalFormatting sqref="U57">
    <cfRule type="cellIs" dxfId="713" priority="194" stopIfTrue="1" operator="equal">
      <formula>2</formula>
    </cfRule>
    <cfRule type="cellIs" dxfId="712" priority="195" stopIfTrue="1" operator="equal">
      <formula>1</formula>
    </cfRule>
  </conditionalFormatting>
  <conditionalFormatting sqref="W57:X57">
    <cfRule type="cellIs" dxfId="711" priority="193" stopIfTrue="1" operator="equal">
      <formula>99</formula>
    </cfRule>
  </conditionalFormatting>
  <conditionalFormatting sqref="X57">
    <cfRule type="cellIs" dxfId="710" priority="192" stopIfTrue="1" operator="equal">
      <formula>26</formula>
    </cfRule>
  </conditionalFormatting>
  <conditionalFormatting sqref="X57">
    <cfRule type="cellIs" dxfId="709" priority="191" stopIfTrue="1" operator="equal">
      <formula>99</formula>
    </cfRule>
  </conditionalFormatting>
  <conditionalFormatting sqref="W57">
    <cfRule type="cellIs" dxfId="708" priority="189" stopIfTrue="1" operator="equal">
      <formula>2</formula>
    </cfRule>
    <cfRule type="cellIs" dxfId="707" priority="190" stopIfTrue="1" operator="equal">
      <formula>1</formula>
    </cfRule>
  </conditionalFormatting>
  <conditionalFormatting sqref="Y57:Z57">
    <cfRule type="cellIs" dxfId="706" priority="188" stopIfTrue="1" operator="equal">
      <formula>99</formula>
    </cfRule>
  </conditionalFormatting>
  <conditionalFormatting sqref="Z57">
    <cfRule type="cellIs" dxfId="705" priority="187" stopIfTrue="1" operator="equal">
      <formula>26</formula>
    </cfRule>
  </conditionalFormatting>
  <conditionalFormatting sqref="Z57">
    <cfRule type="cellIs" dxfId="704" priority="186" stopIfTrue="1" operator="equal">
      <formula>99</formula>
    </cfRule>
  </conditionalFormatting>
  <conditionalFormatting sqref="Y57">
    <cfRule type="cellIs" dxfId="703" priority="184" stopIfTrue="1" operator="equal">
      <formula>2</formula>
    </cfRule>
    <cfRule type="cellIs" dxfId="702" priority="185" stopIfTrue="1" operator="equal">
      <formula>1</formula>
    </cfRule>
  </conditionalFormatting>
  <conditionalFormatting sqref="AA57:AB57">
    <cfRule type="cellIs" dxfId="701" priority="183" stopIfTrue="1" operator="equal">
      <formula>99</formula>
    </cfRule>
  </conditionalFormatting>
  <conditionalFormatting sqref="AB57">
    <cfRule type="cellIs" dxfId="700" priority="182" stopIfTrue="1" operator="equal">
      <formula>26</formula>
    </cfRule>
  </conditionalFormatting>
  <conditionalFormatting sqref="AB57">
    <cfRule type="cellIs" dxfId="699" priority="181" stopIfTrue="1" operator="equal">
      <formula>99</formula>
    </cfRule>
  </conditionalFormatting>
  <conditionalFormatting sqref="AA57">
    <cfRule type="cellIs" dxfId="698" priority="179" stopIfTrue="1" operator="equal">
      <formula>2</formula>
    </cfRule>
    <cfRule type="cellIs" dxfId="697" priority="180" stopIfTrue="1" operator="equal">
      <formula>1</formula>
    </cfRule>
  </conditionalFormatting>
  <conditionalFormatting sqref="AC57:AD57">
    <cfRule type="cellIs" dxfId="696" priority="178" stopIfTrue="1" operator="equal">
      <formula>99</formula>
    </cfRule>
  </conditionalFormatting>
  <conditionalFormatting sqref="AD57">
    <cfRule type="cellIs" dxfId="695" priority="177" stopIfTrue="1" operator="equal">
      <formula>26</formula>
    </cfRule>
  </conditionalFormatting>
  <conditionalFormatting sqref="AD57">
    <cfRule type="cellIs" dxfId="694" priority="176" stopIfTrue="1" operator="equal">
      <formula>99</formula>
    </cfRule>
  </conditionalFormatting>
  <conditionalFormatting sqref="AC57">
    <cfRule type="cellIs" dxfId="693" priority="174" stopIfTrue="1" operator="equal">
      <formula>2</formula>
    </cfRule>
    <cfRule type="cellIs" dxfId="692" priority="175" stopIfTrue="1" operator="equal">
      <formula>1</formula>
    </cfRule>
  </conditionalFormatting>
  <conditionalFormatting sqref="AE57:AF57">
    <cfRule type="cellIs" dxfId="691" priority="173" stopIfTrue="1" operator="equal">
      <formula>99</formula>
    </cfRule>
  </conditionalFormatting>
  <conditionalFormatting sqref="AF57">
    <cfRule type="cellIs" dxfId="690" priority="172" stopIfTrue="1" operator="equal">
      <formula>26</formula>
    </cfRule>
  </conditionalFormatting>
  <conditionalFormatting sqref="AF57">
    <cfRule type="cellIs" dxfId="689" priority="171" stopIfTrue="1" operator="equal">
      <formula>99</formula>
    </cfRule>
  </conditionalFormatting>
  <conditionalFormatting sqref="AE57">
    <cfRule type="cellIs" dxfId="688" priority="169" stopIfTrue="1" operator="equal">
      <formula>2</formula>
    </cfRule>
    <cfRule type="cellIs" dxfId="687" priority="170" stopIfTrue="1" operator="equal">
      <formula>1</formula>
    </cfRule>
  </conditionalFormatting>
  <conditionalFormatting sqref="AH57">
    <cfRule type="cellIs" dxfId="686" priority="168" stopIfTrue="1" operator="equal">
      <formula>26</formula>
    </cfRule>
  </conditionalFormatting>
  <conditionalFormatting sqref="AH57">
    <cfRule type="cellIs" dxfId="685" priority="167" stopIfTrue="1" operator="equal">
      <formula>99</formula>
    </cfRule>
  </conditionalFormatting>
  <conditionalFormatting sqref="AG57">
    <cfRule type="cellIs" dxfId="684" priority="165" stopIfTrue="1" operator="equal">
      <formula>2</formula>
    </cfRule>
    <cfRule type="cellIs" dxfId="683" priority="166" stopIfTrue="1" operator="equal">
      <formula>1</formula>
    </cfRule>
  </conditionalFormatting>
  <conditionalFormatting sqref="AG58:AH60">
    <cfRule type="cellIs" dxfId="682" priority="164" stopIfTrue="1" operator="equal">
      <formula>99</formula>
    </cfRule>
  </conditionalFormatting>
  <conditionalFormatting sqref="M58:N58 M60:N60 M59">
    <cfRule type="cellIs" dxfId="681" priority="163" stopIfTrue="1" operator="equal">
      <formula>99</formula>
    </cfRule>
  </conditionalFormatting>
  <conditionalFormatting sqref="N58 N60">
    <cfRule type="cellIs" dxfId="680" priority="162" stopIfTrue="1" operator="equal">
      <formula>26</formula>
    </cfRule>
  </conditionalFormatting>
  <conditionalFormatting sqref="N58 N60">
    <cfRule type="cellIs" dxfId="679" priority="161" stopIfTrue="1" operator="equal">
      <formula>99</formula>
    </cfRule>
  </conditionalFormatting>
  <conditionalFormatting sqref="M58:M60">
    <cfRule type="cellIs" dxfId="678" priority="159" stopIfTrue="1" operator="equal">
      <formula>2</formula>
    </cfRule>
    <cfRule type="cellIs" dxfId="677" priority="160" stopIfTrue="1" operator="equal">
      <formula>1</formula>
    </cfRule>
  </conditionalFormatting>
  <conditionalFormatting sqref="O58:P59 O60">
    <cfRule type="cellIs" dxfId="676" priority="158" stopIfTrue="1" operator="equal">
      <formula>99</formula>
    </cfRule>
  </conditionalFormatting>
  <conditionalFormatting sqref="P58:P59">
    <cfRule type="cellIs" dxfId="675" priority="157" stopIfTrue="1" operator="equal">
      <formula>26</formula>
    </cfRule>
  </conditionalFormatting>
  <conditionalFormatting sqref="P58:P59">
    <cfRule type="cellIs" dxfId="674" priority="156" stopIfTrue="1" operator="equal">
      <formula>99</formula>
    </cfRule>
  </conditionalFormatting>
  <conditionalFormatting sqref="O58:O60">
    <cfRule type="cellIs" dxfId="673" priority="154" stopIfTrue="1" operator="equal">
      <formula>2</formula>
    </cfRule>
    <cfRule type="cellIs" dxfId="672" priority="155" stopIfTrue="1" operator="equal">
      <formula>1</formula>
    </cfRule>
  </conditionalFormatting>
  <conditionalFormatting sqref="Q58:R60">
    <cfRule type="cellIs" dxfId="671" priority="153" stopIfTrue="1" operator="equal">
      <formula>99</formula>
    </cfRule>
  </conditionalFormatting>
  <conditionalFormatting sqref="R58:R60">
    <cfRule type="cellIs" dxfId="670" priority="152" stopIfTrue="1" operator="equal">
      <formula>26</formula>
    </cfRule>
  </conditionalFormatting>
  <conditionalFormatting sqref="R58:R60">
    <cfRule type="cellIs" dxfId="669" priority="151" stopIfTrue="1" operator="equal">
      <formula>99</formula>
    </cfRule>
  </conditionalFormatting>
  <conditionalFormatting sqref="Q58:Q60">
    <cfRule type="cellIs" dxfId="668" priority="149" stopIfTrue="1" operator="equal">
      <formula>2</formula>
    </cfRule>
    <cfRule type="cellIs" dxfId="667" priority="150" stopIfTrue="1" operator="equal">
      <formula>1</formula>
    </cfRule>
  </conditionalFormatting>
  <conditionalFormatting sqref="S58:T60">
    <cfRule type="cellIs" dxfId="666" priority="148" stopIfTrue="1" operator="equal">
      <formula>99</formula>
    </cfRule>
  </conditionalFormatting>
  <conditionalFormatting sqref="T58:T60">
    <cfRule type="cellIs" dxfId="665" priority="147" stopIfTrue="1" operator="equal">
      <formula>26</formula>
    </cfRule>
  </conditionalFormatting>
  <conditionalFormatting sqref="T58:T60">
    <cfRule type="cellIs" dxfId="664" priority="146" stopIfTrue="1" operator="equal">
      <formula>99</formula>
    </cfRule>
  </conditionalFormatting>
  <conditionalFormatting sqref="S58:S60">
    <cfRule type="cellIs" dxfId="663" priority="144" stopIfTrue="1" operator="equal">
      <formula>2</formula>
    </cfRule>
    <cfRule type="cellIs" dxfId="662" priority="145" stopIfTrue="1" operator="equal">
      <formula>1</formula>
    </cfRule>
  </conditionalFormatting>
  <conditionalFormatting sqref="U58:V60">
    <cfRule type="cellIs" dxfId="661" priority="143" stopIfTrue="1" operator="equal">
      <formula>99</formula>
    </cfRule>
  </conditionalFormatting>
  <conditionalFormatting sqref="V58:V60">
    <cfRule type="cellIs" dxfId="660" priority="142" stopIfTrue="1" operator="equal">
      <formula>26</formula>
    </cfRule>
  </conditionalFormatting>
  <conditionalFormatting sqref="V58:V60">
    <cfRule type="cellIs" dxfId="659" priority="141" stopIfTrue="1" operator="equal">
      <formula>99</formula>
    </cfRule>
  </conditionalFormatting>
  <conditionalFormatting sqref="U58:U60">
    <cfRule type="cellIs" dxfId="658" priority="139" stopIfTrue="1" operator="equal">
      <formula>2</formula>
    </cfRule>
    <cfRule type="cellIs" dxfId="657" priority="140" stopIfTrue="1" operator="equal">
      <formula>1</formula>
    </cfRule>
  </conditionalFormatting>
  <conditionalFormatting sqref="W58:X60">
    <cfRule type="cellIs" dxfId="656" priority="138" stopIfTrue="1" operator="equal">
      <formula>99</formula>
    </cfRule>
  </conditionalFormatting>
  <conditionalFormatting sqref="X58:X60">
    <cfRule type="cellIs" dxfId="655" priority="137" stopIfTrue="1" operator="equal">
      <formula>26</formula>
    </cfRule>
  </conditionalFormatting>
  <conditionalFormatting sqref="X58:X60">
    <cfRule type="cellIs" dxfId="654" priority="136" stopIfTrue="1" operator="equal">
      <formula>99</formula>
    </cfRule>
  </conditionalFormatting>
  <conditionalFormatting sqref="W58:W60">
    <cfRule type="cellIs" dxfId="653" priority="134" stopIfTrue="1" operator="equal">
      <formula>2</formula>
    </cfRule>
    <cfRule type="cellIs" dxfId="652" priority="135" stopIfTrue="1" operator="equal">
      <formula>1</formula>
    </cfRule>
  </conditionalFormatting>
  <conditionalFormatting sqref="Y58:Z60">
    <cfRule type="cellIs" dxfId="651" priority="133" stopIfTrue="1" operator="equal">
      <formula>99</formula>
    </cfRule>
  </conditionalFormatting>
  <conditionalFormatting sqref="Z58:Z60">
    <cfRule type="cellIs" dxfId="650" priority="132" stopIfTrue="1" operator="equal">
      <formula>26</formula>
    </cfRule>
  </conditionalFormatting>
  <conditionalFormatting sqref="Z58:Z60">
    <cfRule type="cellIs" dxfId="649" priority="131" stopIfTrue="1" operator="equal">
      <formula>99</formula>
    </cfRule>
  </conditionalFormatting>
  <conditionalFormatting sqref="Y58:Y60">
    <cfRule type="cellIs" dxfId="648" priority="129" stopIfTrue="1" operator="equal">
      <formula>2</formula>
    </cfRule>
    <cfRule type="cellIs" dxfId="647" priority="130" stopIfTrue="1" operator="equal">
      <formula>1</formula>
    </cfRule>
  </conditionalFormatting>
  <conditionalFormatting sqref="AA58:AB60">
    <cfRule type="cellIs" dxfId="646" priority="128" stopIfTrue="1" operator="equal">
      <formula>99</formula>
    </cfRule>
  </conditionalFormatting>
  <conditionalFormatting sqref="AB58:AB60">
    <cfRule type="cellIs" dxfId="645" priority="127" stopIfTrue="1" operator="equal">
      <formula>26</formula>
    </cfRule>
  </conditionalFormatting>
  <conditionalFormatting sqref="AB58:AB60">
    <cfRule type="cellIs" dxfId="644" priority="126" stopIfTrue="1" operator="equal">
      <formula>99</formula>
    </cfRule>
  </conditionalFormatting>
  <conditionalFormatting sqref="AA58:AA60">
    <cfRule type="cellIs" dxfId="643" priority="124" stopIfTrue="1" operator="equal">
      <formula>2</formula>
    </cfRule>
    <cfRule type="cellIs" dxfId="642" priority="125" stopIfTrue="1" operator="equal">
      <formula>1</formula>
    </cfRule>
  </conditionalFormatting>
  <conditionalFormatting sqref="AC58:AC60">
    <cfRule type="cellIs" dxfId="641" priority="123" stopIfTrue="1" operator="equal">
      <formula>99</formula>
    </cfRule>
  </conditionalFormatting>
  <conditionalFormatting sqref="AC58:AC60">
    <cfRule type="cellIs" dxfId="640" priority="121" stopIfTrue="1" operator="equal">
      <formula>2</formula>
    </cfRule>
    <cfRule type="cellIs" dxfId="639" priority="122" stopIfTrue="1" operator="equal">
      <formula>1</formula>
    </cfRule>
  </conditionalFormatting>
  <conditionalFormatting sqref="AE58:AF60">
    <cfRule type="cellIs" dxfId="638" priority="120" stopIfTrue="1" operator="equal">
      <formula>99</formula>
    </cfRule>
  </conditionalFormatting>
  <conditionalFormatting sqref="AF58:AF60">
    <cfRule type="cellIs" dxfId="637" priority="119" stopIfTrue="1" operator="equal">
      <formula>26</formula>
    </cfRule>
  </conditionalFormatting>
  <conditionalFormatting sqref="AF58:AF60">
    <cfRule type="cellIs" dxfId="636" priority="118" stopIfTrue="1" operator="equal">
      <formula>99</formula>
    </cfRule>
  </conditionalFormatting>
  <conditionalFormatting sqref="AE58:AE60">
    <cfRule type="cellIs" dxfId="635" priority="116" stopIfTrue="1" operator="equal">
      <formula>2</formula>
    </cfRule>
    <cfRule type="cellIs" dxfId="634" priority="117" stopIfTrue="1" operator="equal">
      <formula>1</formula>
    </cfRule>
  </conditionalFormatting>
  <conditionalFormatting sqref="AH58:AH60">
    <cfRule type="cellIs" dxfId="633" priority="115" stopIfTrue="1" operator="equal">
      <formula>26</formula>
    </cfRule>
  </conditionalFormatting>
  <conditionalFormatting sqref="AH58:AH60">
    <cfRule type="cellIs" dxfId="632" priority="114" stopIfTrue="1" operator="equal">
      <formula>99</formula>
    </cfRule>
  </conditionalFormatting>
  <conditionalFormatting sqref="AG58:AG60">
    <cfRule type="cellIs" dxfId="631" priority="112" stopIfTrue="1" operator="equal">
      <formula>2</formula>
    </cfRule>
    <cfRule type="cellIs" dxfId="630" priority="113" stopIfTrue="1" operator="equal">
      <formula>1</formula>
    </cfRule>
  </conditionalFormatting>
  <conditionalFormatting sqref="E44">
    <cfRule type="cellIs" dxfId="629" priority="111" stopIfTrue="1" operator="greaterThan">
      <formula>-0.5</formula>
    </cfRule>
  </conditionalFormatting>
  <conditionalFormatting sqref="E45">
    <cfRule type="cellIs" dxfId="628" priority="110" stopIfTrue="1" operator="greaterThan">
      <formula>-0.5</formula>
    </cfRule>
  </conditionalFormatting>
  <conditionalFormatting sqref="E46">
    <cfRule type="cellIs" dxfId="627" priority="109" stopIfTrue="1" operator="greaterThan">
      <formula>-0.5</formula>
    </cfRule>
  </conditionalFormatting>
  <conditionalFormatting sqref="E47">
    <cfRule type="cellIs" dxfId="626" priority="108" stopIfTrue="1" operator="greaterThan">
      <formula>-0.5</formula>
    </cfRule>
  </conditionalFormatting>
  <conditionalFormatting sqref="E8">
    <cfRule type="cellIs" dxfId="625" priority="107" stopIfTrue="1" operator="greaterThan">
      <formula>-0.5</formula>
    </cfRule>
  </conditionalFormatting>
  <conditionalFormatting sqref="E19">
    <cfRule type="cellIs" dxfId="624" priority="106" stopIfTrue="1" operator="greaterThan">
      <formula>-0.5</formula>
    </cfRule>
  </conditionalFormatting>
  <conditionalFormatting sqref="E23">
    <cfRule type="cellIs" dxfId="623" priority="105" stopIfTrue="1" operator="greaterThan">
      <formula>-0.5</formula>
    </cfRule>
  </conditionalFormatting>
  <conditionalFormatting sqref="E30">
    <cfRule type="cellIs" dxfId="622" priority="104" stopIfTrue="1" operator="greaterThan">
      <formula>-0.5</formula>
    </cfRule>
  </conditionalFormatting>
  <conditionalFormatting sqref="E32">
    <cfRule type="cellIs" dxfId="621" priority="103" stopIfTrue="1" operator="greaterThan">
      <formula>-0.5</formula>
    </cfRule>
  </conditionalFormatting>
  <conditionalFormatting sqref="E33">
    <cfRule type="cellIs" dxfId="620" priority="102" stopIfTrue="1" operator="greaterThan">
      <formula>-0.5</formula>
    </cfRule>
  </conditionalFormatting>
  <conditionalFormatting sqref="E43">
    <cfRule type="cellIs" dxfId="619" priority="101" stopIfTrue="1" operator="greaterThan">
      <formula>-0.5</formula>
    </cfRule>
  </conditionalFormatting>
  <conditionalFormatting sqref="E48">
    <cfRule type="cellIs" dxfId="618" priority="100" stopIfTrue="1" operator="greaterThan">
      <formula>-0.5</formula>
    </cfRule>
  </conditionalFormatting>
  <conditionalFormatting sqref="E49">
    <cfRule type="cellIs" dxfId="617" priority="99" stopIfTrue="1" operator="greaterThan">
      <formula>-0.5</formula>
    </cfRule>
  </conditionalFormatting>
  <conditionalFormatting sqref="E50">
    <cfRule type="cellIs" dxfId="616" priority="98" stopIfTrue="1" operator="greaterThan">
      <formula>-0.5</formula>
    </cfRule>
  </conditionalFormatting>
  <conditionalFormatting sqref="E51">
    <cfRule type="cellIs" dxfId="615" priority="97" stopIfTrue="1" operator="greaterThan">
      <formula>-0.5</formula>
    </cfRule>
  </conditionalFormatting>
  <conditionalFormatting sqref="E52">
    <cfRule type="cellIs" dxfId="614" priority="96" stopIfTrue="1" operator="greaterThan">
      <formula>-0.5</formula>
    </cfRule>
  </conditionalFormatting>
  <conditionalFormatting sqref="E53">
    <cfRule type="cellIs" dxfId="613" priority="95" stopIfTrue="1" operator="greaterThan">
      <formula>-0.5</formula>
    </cfRule>
  </conditionalFormatting>
  <conditionalFormatting sqref="E54">
    <cfRule type="cellIs" dxfId="612" priority="94" stopIfTrue="1" operator="greaterThan">
      <formula>-0.5</formula>
    </cfRule>
  </conditionalFormatting>
  <conditionalFormatting sqref="E55">
    <cfRule type="cellIs" dxfId="611" priority="93" stopIfTrue="1" operator="greaterThan">
      <formula>-0.5</formula>
    </cfRule>
  </conditionalFormatting>
  <conditionalFormatting sqref="E56">
    <cfRule type="cellIs" dxfId="610" priority="92" stopIfTrue="1" operator="greaterThan">
      <formula>-0.5</formula>
    </cfRule>
  </conditionalFormatting>
  <conditionalFormatting sqref="E57">
    <cfRule type="cellIs" dxfId="609" priority="91" stopIfTrue="1" operator="greaterThan">
      <formula>-0.5</formula>
    </cfRule>
  </conditionalFormatting>
  <conditionalFormatting sqref="E58">
    <cfRule type="cellIs" dxfId="608" priority="90" stopIfTrue="1" operator="greaterThan">
      <formula>-0.5</formula>
    </cfRule>
  </conditionalFormatting>
  <conditionalFormatting sqref="E61">
    <cfRule type="cellIs" dxfId="607" priority="89" stopIfTrue="1" operator="greaterThan">
      <formula>-0.5</formula>
    </cfRule>
  </conditionalFormatting>
  <conditionalFormatting sqref="E59">
    <cfRule type="cellIs" dxfId="606" priority="88" stopIfTrue="1" operator="greaterThan">
      <formula>-0.5</formula>
    </cfRule>
  </conditionalFormatting>
  <conditionalFormatting sqref="E13">
    <cfRule type="cellIs" dxfId="605" priority="87" stopIfTrue="1" operator="greaterThan">
      <formula>-0.5</formula>
    </cfRule>
  </conditionalFormatting>
  <conditionalFormatting sqref="E14">
    <cfRule type="cellIs" dxfId="604" priority="86" stopIfTrue="1" operator="greaterThan">
      <formula>-0.5</formula>
    </cfRule>
  </conditionalFormatting>
  <conditionalFormatting sqref="E16">
    <cfRule type="cellIs" dxfId="603" priority="85" stopIfTrue="1" operator="greaterThan">
      <formula>-0.5</formula>
    </cfRule>
  </conditionalFormatting>
  <conditionalFormatting sqref="E18">
    <cfRule type="cellIs" dxfId="602" priority="84" stopIfTrue="1" operator="greaterThan">
      <formula>-0.5</formula>
    </cfRule>
  </conditionalFormatting>
  <conditionalFormatting sqref="E60">
    <cfRule type="cellIs" dxfId="601" priority="83" stopIfTrue="1" operator="greaterThan">
      <formula>-0.5</formula>
    </cfRule>
  </conditionalFormatting>
  <conditionalFormatting sqref="E7">
    <cfRule type="cellIs" dxfId="600" priority="82" stopIfTrue="1" operator="greaterThan">
      <formula>-0.5</formula>
    </cfRule>
  </conditionalFormatting>
  <conditionalFormatting sqref="E6">
    <cfRule type="cellIs" dxfId="599" priority="81" stopIfTrue="1" operator="greaterThan">
      <formula>-0.5</formula>
    </cfRule>
  </conditionalFormatting>
  <conditionalFormatting sqref="A77">
    <cfRule type="cellIs" dxfId="598" priority="80" stopIfTrue="1" operator="equal">
      <formula>99</formula>
    </cfRule>
  </conditionalFormatting>
  <conditionalFormatting sqref="A77">
    <cfRule type="cellIs" dxfId="597" priority="79" stopIfTrue="1" operator="equal">
      <formula>26</formula>
    </cfRule>
  </conditionalFormatting>
  <conditionalFormatting sqref="A77">
    <cfRule type="cellIs" dxfId="596" priority="78" stopIfTrue="1" operator="equal">
      <formula>99</formula>
    </cfRule>
  </conditionalFormatting>
  <conditionalFormatting sqref="E5">
    <cfRule type="cellIs" dxfId="595" priority="77" stopIfTrue="1" operator="greaterThan">
      <formula>-0.5</formula>
    </cfRule>
  </conditionalFormatting>
  <conditionalFormatting sqref="E62">
    <cfRule type="cellIs" dxfId="594" priority="76" stopIfTrue="1" operator="greaterThan">
      <formula>-0.5</formula>
    </cfRule>
  </conditionalFormatting>
  <conditionalFormatting sqref="E63">
    <cfRule type="cellIs" dxfId="593" priority="75" stopIfTrue="1" operator="greaterThan">
      <formula>-0.5</formula>
    </cfRule>
  </conditionalFormatting>
  <conditionalFormatting sqref="E64">
    <cfRule type="cellIs" dxfId="592" priority="74" stopIfTrue="1" operator="greaterThan">
      <formula>-0.5</formula>
    </cfRule>
  </conditionalFormatting>
  <conditionalFormatting sqref="E65">
    <cfRule type="cellIs" dxfId="591" priority="73" stopIfTrue="1" operator="greaterThan">
      <formula>-0.5</formula>
    </cfRule>
  </conditionalFormatting>
  <conditionalFormatting sqref="E66">
    <cfRule type="cellIs" dxfId="590" priority="72" stopIfTrue="1" operator="greaterThan">
      <formula>-0.5</formula>
    </cfRule>
  </conditionalFormatting>
  <conditionalFormatting sqref="E67">
    <cfRule type="cellIs" dxfId="589" priority="71" stopIfTrue="1" operator="greaterThan">
      <formula>-0.5</formula>
    </cfRule>
  </conditionalFormatting>
  <conditionalFormatting sqref="E68">
    <cfRule type="cellIs" dxfId="588" priority="70" stopIfTrue="1" operator="greaterThan">
      <formula>-0.5</formula>
    </cfRule>
  </conditionalFormatting>
  <conditionalFormatting sqref="E69">
    <cfRule type="cellIs" dxfId="587" priority="69" stopIfTrue="1" operator="greaterThan">
      <formula>-0.5</formula>
    </cfRule>
  </conditionalFormatting>
  <conditionalFormatting sqref="E70">
    <cfRule type="cellIs" dxfId="586" priority="68" stopIfTrue="1" operator="greaterThan">
      <formula>-0.5</formula>
    </cfRule>
  </conditionalFormatting>
  <conditionalFormatting sqref="E71">
    <cfRule type="cellIs" dxfId="585" priority="67" stopIfTrue="1" operator="greaterThan">
      <formula>-0.5</formula>
    </cfRule>
  </conditionalFormatting>
  <conditionalFormatting sqref="E72">
    <cfRule type="cellIs" dxfId="584" priority="66" stopIfTrue="1" operator="greaterThan">
      <formula>-0.5</formula>
    </cfRule>
  </conditionalFormatting>
  <conditionalFormatting sqref="E73">
    <cfRule type="cellIs" dxfId="583" priority="65" stopIfTrue="1" operator="greaterThan">
      <formula>-0.5</formula>
    </cfRule>
  </conditionalFormatting>
  <conditionalFormatting sqref="E74">
    <cfRule type="cellIs" dxfId="582" priority="64" stopIfTrue="1" operator="greaterThan">
      <formula>-0.5</formula>
    </cfRule>
  </conditionalFormatting>
  <conditionalFormatting sqref="E75">
    <cfRule type="cellIs" dxfId="581" priority="63" stopIfTrue="1" operator="greaterThan">
      <formula>-0.5</formula>
    </cfRule>
  </conditionalFormatting>
  <conditionalFormatting sqref="E76">
    <cfRule type="cellIs" dxfId="580" priority="62" stopIfTrue="1" operator="greaterThan">
      <formula>-0.5</formula>
    </cfRule>
  </conditionalFormatting>
  <conditionalFormatting sqref="AG50:AH50">
    <cfRule type="cellIs" dxfId="579" priority="61" stopIfTrue="1" operator="equal">
      <formula>99</formula>
    </cfRule>
  </conditionalFormatting>
  <conditionalFormatting sqref="M50:N50">
    <cfRule type="cellIs" dxfId="578" priority="60" stopIfTrue="1" operator="equal">
      <formula>99</formula>
    </cfRule>
  </conditionalFormatting>
  <conditionalFormatting sqref="N50">
    <cfRule type="cellIs" dxfId="577" priority="59" stopIfTrue="1" operator="equal">
      <formula>26</formula>
    </cfRule>
  </conditionalFormatting>
  <conditionalFormatting sqref="N50">
    <cfRule type="cellIs" dxfId="576" priority="58" stopIfTrue="1" operator="equal">
      <formula>99</formula>
    </cfRule>
  </conditionalFormatting>
  <conditionalFormatting sqref="M50">
    <cfRule type="cellIs" dxfId="575" priority="56" stopIfTrue="1" operator="equal">
      <formula>2</formula>
    </cfRule>
    <cfRule type="cellIs" dxfId="574" priority="57" stopIfTrue="1" operator="equal">
      <formula>1</formula>
    </cfRule>
  </conditionalFormatting>
  <conditionalFormatting sqref="O50:P50">
    <cfRule type="cellIs" dxfId="573" priority="55" stopIfTrue="1" operator="equal">
      <formula>99</formula>
    </cfRule>
  </conditionalFormatting>
  <conditionalFormatting sqref="P50">
    <cfRule type="cellIs" dxfId="572" priority="54" stopIfTrue="1" operator="equal">
      <formula>26</formula>
    </cfRule>
  </conditionalFormatting>
  <conditionalFormatting sqref="P50">
    <cfRule type="cellIs" dxfId="571" priority="53" stopIfTrue="1" operator="equal">
      <formula>99</formula>
    </cfRule>
  </conditionalFormatting>
  <conditionalFormatting sqref="O50">
    <cfRule type="cellIs" dxfId="570" priority="51" stopIfTrue="1" operator="equal">
      <formula>2</formula>
    </cfRule>
    <cfRule type="cellIs" dxfId="569" priority="52" stopIfTrue="1" operator="equal">
      <formula>1</formula>
    </cfRule>
  </conditionalFormatting>
  <conditionalFormatting sqref="Q50:R50">
    <cfRule type="cellIs" dxfId="568" priority="50" stopIfTrue="1" operator="equal">
      <formula>99</formula>
    </cfRule>
  </conditionalFormatting>
  <conditionalFormatting sqref="R50">
    <cfRule type="cellIs" dxfId="567" priority="49" stopIfTrue="1" operator="equal">
      <formula>26</formula>
    </cfRule>
  </conditionalFormatting>
  <conditionalFormatting sqref="R50">
    <cfRule type="cellIs" dxfId="566" priority="48" stopIfTrue="1" operator="equal">
      <formula>99</formula>
    </cfRule>
  </conditionalFormatting>
  <conditionalFormatting sqref="Q50">
    <cfRule type="cellIs" dxfId="565" priority="46" stopIfTrue="1" operator="equal">
      <formula>2</formula>
    </cfRule>
    <cfRule type="cellIs" dxfId="564" priority="47" stopIfTrue="1" operator="equal">
      <formula>1</formula>
    </cfRule>
  </conditionalFormatting>
  <conditionalFormatting sqref="S50:T50">
    <cfRule type="cellIs" dxfId="563" priority="45" stopIfTrue="1" operator="equal">
      <formula>99</formula>
    </cfRule>
  </conditionalFormatting>
  <conditionalFormatting sqref="T50">
    <cfRule type="cellIs" dxfId="562" priority="44" stopIfTrue="1" operator="equal">
      <formula>26</formula>
    </cfRule>
  </conditionalFormatting>
  <conditionalFormatting sqref="T50">
    <cfRule type="cellIs" dxfId="561" priority="43" stopIfTrue="1" operator="equal">
      <formula>99</formula>
    </cfRule>
  </conditionalFormatting>
  <conditionalFormatting sqref="S50">
    <cfRule type="cellIs" dxfId="560" priority="41" stopIfTrue="1" operator="equal">
      <formula>2</formula>
    </cfRule>
    <cfRule type="cellIs" dxfId="559" priority="42" stopIfTrue="1" operator="equal">
      <formula>1</formula>
    </cfRule>
  </conditionalFormatting>
  <conditionalFormatting sqref="U50:V50">
    <cfRule type="cellIs" dxfId="558" priority="40" stopIfTrue="1" operator="equal">
      <formula>99</formula>
    </cfRule>
  </conditionalFormatting>
  <conditionalFormatting sqref="V50">
    <cfRule type="cellIs" dxfId="557" priority="39" stopIfTrue="1" operator="equal">
      <formula>26</formula>
    </cfRule>
  </conditionalFormatting>
  <conditionalFormatting sqref="V50">
    <cfRule type="cellIs" dxfId="556" priority="38" stopIfTrue="1" operator="equal">
      <formula>99</formula>
    </cfRule>
  </conditionalFormatting>
  <conditionalFormatting sqref="U50">
    <cfRule type="cellIs" dxfId="555" priority="36" stopIfTrue="1" operator="equal">
      <formula>2</formula>
    </cfRule>
    <cfRule type="cellIs" dxfId="554" priority="37" stopIfTrue="1" operator="equal">
      <formula>1</formula>
    </cfRule>
  </conditionalFormatting>
  <conditionalFormatting sqref="W50:X50">
    <cfRule type="cellIs" dxfId="553" priority="35" stopIfTrue="1" operator="equal">
      <formula>99</formula>
    </cfRule>
  </conditionalFormatting>
  <conditionalFormatting sqref="X50">
    <cfRule type="cellIs" dxfId="552" priority="34" stopIfTrue="1" operator="equal">
      <formula>26</formula>
    </cfRule>
  </conditionalFormatting>
  <conditionalFormatting sqref="X50">
    <cfRule type="cellIs" dxfId="551" priority="33" stopIfTrue="1" operator="equal">
      <formula>99</formula>
    </cfRule>
  </conditionalFormatting>
  <conditionalFormatting sqref="W50">
    <cfRule type="cellIs" dxfId="550" priority="31" stopIfTrue="1" operator="equal">
      <formula>2</formula>
    </cfRule>
    <cfRule type="cellIs" dxfId="549" priority="32" stopIfTrue="1" operator="equal">
      <formula>1</formula>
    </cfRule>
  </conditionalFormatting>
  <conditionalFormatting sqref="Y50:Z50">
    <cfRule type="cellIs" dxfId="548" priority="30" stopIfTrue="1" operator="equal">
      <formula>99</formula>
    </cfRule>
  </conditionalFormatting>
  <conditionalFormatting sqref="Z50">
    <cfRule type="cellIs" dxfId="547" priority="29" stopIfTrue="1" operator="equal">
      <formula>26</formula>
    </cfRule>
  </conditionalFormatting>
  <conditionalFormatting sqref="Z50">
    <cfRule type="cellIs" dxfId="546" priority="28" stopIfTrue="1" operator="equal">
      <formula>99</formula>
    </cfRule>
  </conditionalFormatting>
  <conditionalFormatting sqref="Y50">
    <cfRule type="cellIs" dxfId="545" priority="26" stopIfTrue="1" operator="equal">
      <formula>2</formula>
    </cfRule>
    <cfRule type="cellIs" dxfId="544" priority="27" stopIfTrue="1" operator="equal">
      <formula>1</formula>
    </cfRule>
  </conditionalFormatting>
  <conditionalFormatting sqref="AA50:AB50">
    <cfRule type="cellIs" dxfId="543" priority="25" stopIfTrue="1" operator="equal">
      <formula>99</formula>
    </cfRule>
  </conditionalFormatting>
  <conditionalFormatting sqref="AB50">
    <cfRule type="cellIs" dxfId="542" priority="24" stopIfTrue="1" operator="equal">
      <formula>26</formula>
    </cfRule>
  </conditionalFormatting>
  <conditionalFormatting sqref="AB50">
    <cfRule type="cellIs" dxfId="541" priority="23" stopIfTrue="1" operator="equal">
      <formula>99</formula>
    </cfRule>
  </conditionalFormatting>
  <conditionalFormatting sqref="AA50">
    <cfRule type="cellIs" dxfId="540" priority="21" stopIfTrue="1" operator="equal">
      <formula>2</formula>
    </cfRule>
    <cfRule type="cellIs" dxfId="539" priority="22" stopIfTrue="1" operator="equal">
      <formula>1</formula>
    </cfRule>
  </conditionalFormatting>
  <conditionalFormatting sqref="AC50:AD50">
    <cfRule type="cellIs" dxfId="538" priority="20" stopIfTrue="1" operator="equal">
      <formula>99</formula>
    </cfRule>
  </conditionalFormatting>
  <conditionalFormatting sqref="AD50">
    <cfRule type="cellIs" dxfId="537" priority="19" stopIfTrue="1" operator="equal">
      <formula>26</formula>
    </cfRule>
  </conditionalFormatting>
  <conditionalFormatting sqref="AD50">
    <cfRule type="cellIs" dxfId="536" priority="18" stopIfTrue="1" operator="equal">
      <formula>99</formula>
    </cfRule>
  </conditionalFormatting>
  <conditionalFormatting sqref="AC50">
    <cfRule type="cellIs" dxfId="535" priority="16" stopIfTrue="1" operator="equal">
      <formula>2</formula>
    </cfRule>
    <cfRule type="cellIs" dxfId="534" priority="17" stopIfTrue="1" operator="equal">
      <formula>1</formula>
    </cfRule>
  </conditionalFormatting>
  <conditionalFormatting sqref="AE50:AF50">
    <cfRule type="cellIs" dxfId="533" priority="15" stopIfTrue="1" operator="equal">
      <formula>99</formula>
    </cfRule>
  </conditionalFormatting>
  <conditionalFormatting sqref="AF50">
    <cfRule type="cellIs" dxfId="532" priority="14" stopIfTrue="1" operator="equal">
      <formula>26</formula>
    </cfRule>
  </conditionalFormatting>
  <conditionalFormatting sqref="AF50">
    <cfRule type="cellIs" dxfId="531" priority="13" stopIfTrue="1" operator="equal">
      <formula>99</formula>
    </cfRule>
  </conditionalFormatting>
  <conditionalFormatting sqref="AE50">
    <cfRule type="cellIs" dxfId="530" priority="11" stopIfTrue="1" operator="equal">
      <formula>2</formula>
    </cfRule>
    <cfRule type="cellIs" dxfId="529" priority="12" stopIfTrue="1" operator="equal">
      <formula>1</formula>
    </cfRule>
  </conditionalFormatting>
  <conditionalFormatting sqref="AH50">
    <cfRule type="cellIs" dxfId="528" priority="10" stopIfTrue="1" operator="equal">
      <formula>26</formula>
    </cfRule>
  </conditionalFormatting>
  <conditionalFormatting sqref="AH50">
    <cfRule type="cellIs" dxfId="527" priority="9" stopIfTrue="1" operator="equal">
      <formula>99</formula>
    </cfRule>
  </conditionalFormatting>
  <conditionalFormatting sqref="AG50">
    <cfRule type="cellIs" dxfId="526" priority="7" stopIfTrue="1" operator="equal">
      <formula>2</formula>
    </cfRule>
    <cfRule type="cellIs" dxfId="525" priority="8" stopIfTrue="1" operator="equal">
      <formula>1</formula>
    </cfRule>
  </conditionalFormatting>
  <conditionalFormatting sqref="E9">
    <cfRule type="cellIs" dxfId="524" priority="6" stopIfTrue="1" operator="greaterThan">
      <formula>-0.5</formula>
    </cfRule>
  </conditionalFormatting>
  <conditionalFormatting sqref="E10">
    <cfRule type="cellIs" dxfId="523" priority="5" stopIfTrue="1" operator="greaterThan">
      <formula>-0.5</formula>
    </cfRule>
  </conditionalFormatting>
  <conditionalFormatting sqref="E11">
    <cfRule type="cellIs" dxfId="522" priority="4" stopIfTrue="1" operator="greaterThan">
      <formula>-0.5</formula>
    </cfRule>
  </conditionalFormatting>
  <conditionalFormatting sqref="E12">
    <cfRule type="cellIs" dxfId="521" priority="3" stopIfTrue="1" operator="greaterThan">
      <formula>-0.5</formula>
    </cfRule>
  </conditionalFormatting>
  <conditionalFormatting sqref="E20">
    <cfRule type="cellIs" dxfId="520" priority="2" stopIfTrue="1" operator="greaterThan">
      <formula>-0.5</formula>
    </cfRule>
  </conditionalFormatting>
  <conditionalFormatting sqref="E22">
    <cfRule type="cellIs" dxfId="519" priority="1" stopIfTrue="1" operator="greaterThan">
      <formula>-0.5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Y91"/>
  <sheetViews>
    <sheetView topLeftCell="A34" workbookViewId="0">
      <selection activeCell="J9" sqref="J9"/>
    </sheetView>
  </sheetViews>
  <sheetFormatPr defaultColWidth="9.109375" defaultRowHeight="13.2" outlineLevelCol="1"/>
  <cols>
    <col min="1" max="1" width="3.88671875" style="93" customWidth="1"/>
    <col min="2" max="2" width="19.88671875" style="213" customWidth="1"/>
    <col min="3" max="3" width="12.88671875" style="213" customWidth="1"/>
    <col min="4" max="4" width="5" style="213" customWidth="1"/>
    <col min="5" max="5" width="5.33203125" style="213" customWidth="1"/>
    <col min="6" max="6" width="4.6640625" style="214" customWidth="1"/>
    <col min="7" max="7" width="5.33203125" style="214" customWidth="1"/>
    <col min="8" max="8" width="6.5546875" style="214" customWidth="1"/>
    <col min="9" max="9" width="5.109375" style="214" customWidth="1"/>
    <col min="10" max="10" width="3.5546875" style="214" customWidth="1"/>
    <col min="11" max="11" width="3.109375" style="214" customWidth="1"/>
    <col min="12" max="12" width="4.33203125" style="214" customWidth="1"/>
    <col min="13" max="13" width="5.109375" style="214" customWidth="1"/>
    <col min="14" max="15" width="5.44140625" style="214" customWidth="1"/>
    <col min="16" max="41" width="3.6640625" style="93" customWidth="1"/>
    <col min="42" max="42" width="0.6640625" style="93" customWidth="1"/>
    <col min="43" max="43" width="3.6640625" style="93" customWidth="1"/>
    <col min="44" max="44" width="0.88671875" style="93" customWidth="1"/>
    <col min="45" max="57" width="4.6640625" style="93" customWidth="1" outlineLevel="1"/>
    <col min="58" max="58" width="2.6640625" style="94" customWidth="1"/>
    <col min="59" max="60" width="4.6640625" style="94" customWidth="1" outlineLevel="1"/>
    <col min="61" max="71" width="4.6640625" style="93" customWidth="1" outlineLevel="1"/>
    <col min="72" max="74" width="5.6640625" style="93" customWidth="1" outlineLevel="1"/>
    <col min="75" max="75" width="8.5546875" style="93" customWidth="1" outlineLevel="1"/>
    <col min="76" max="76" width="5.6640625" style="93" customWidth="1"/>
    <col min="77" max="16384" width="9.109375" style="93"/>
  </cols>
  <sheetData>
    <row r="1" spans="1:77" ht="21" customHeight="1">
      <c r="A1" s="662" t="s">
        <v>374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3" t="s">
        <v>139</v>
      </c>
      <c r="AI1" s="664"/>
      <c r="AJ1" s="90">
        <f>SUM(L5*2)</f>
        <v>18</v>
      </c>
      <c r="AK1" s="663" t="s">
        <v>140</v>
      </c>
      <c r="AL1" s="664"/>
      <c r="AM1" s="664"/>
      <c r="AN1" s="664"/>
      <c r="AO1" s="91">
        <f>SUM(AJ1/100*65)</f>
        <v>11.7</v>
      </c>
      <c r="AP1" s="92"/>
      <c r="AQ1" s="92"/>
      <c r="AR1" s="92"/>
    </row>
    <row r="2" spans="1:77" ht="12.75" customHeight="1">
      <c r="A2" s="662"/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662"/>
      <c r="AA2" s="662"/>
      <c r="AB2" s="662"/>
      <c r="AC2" s="662"/>
      <c r="AD2" s="662"/>
      <c r="AE2" s="662"/>
      <c r="AF2" s="662"/>
      <c r="AG2" s="662"/>
      <c r="AH2" s="95"/>
      <c r="AI2" s="95"/>
      <c r="AJ2" s="95"/>
      <c r="AK2" s="95"/>
      <c r="AL2" s="95"/>
      <c r="AM2" s="95"/>
      <c r="AN2" s="95"/>
      <c r="AO2" s="95"/>
      <c r="AP2" s="94"/>
      <c r="AQ2" s="94"/>
      <c r="AR2" s="94"/>
    </row>
    <row r="3" spans="1:77" ht="15.75" customHeight="1">
      <c r="A3" s="665" t="s">
        <v>269</v>
      </c>
      <c r="B3" s="666"/>
      <c r="C3" s="96"/>
      <c r="D3" s="96"/>
      <c r="E3" s="96"/>
      <c r="F3" s="96"/>
      <c r="G3" s="96"/>
      <c r="H3" s="96"/>
      <c r="I3" s="96"/>
      <c r="J3" s="96"/>
      <c r="K3" s="96"/>
      <c r="L3" s="96"/>
      <c r="M3" s="653" t="s">
        <v>141</v>
      </c>
      <c r="N3" s="653"/>
      <c r="O3" s="653"/>
      <c r="P3" s="653"/>
      <c r="Q3" s="667" t="s">
        <v>375</v>
      </c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7"/>
      <c r="AF3" s="667"/>
      <c r="AG3" s="667"/>
      <c r="AH3" s="667"/>
      <c r="AI3" s="667"/>
      <c r="AJ3" s="667"/>
      <c r="AK3" s="667"/>
      <c r="AL3" s="667"/>
      <c r="AM3" s="667"/>
      <c r="AN3" s="667"/>
      <c r="AO3" s="667"/>
      <c r="AP3" s="97"/>
      <c r="AQ3" s="97"/>
      <c r="AR3" s="97"/>
      <c r="AS3" s="655" t="s">
        <v>59</v>
      </c>
      <c r="AT3" s="655"/>
      <c r="AU3" s="655"/>
      <c r="AV3" s="655"/>
      <c r="AW3" s="655"/>
      <c r="AX3" s="655"/>
      <c r="AY3" s="655"/>
      <c r="AZ3" s="655"/>
      <c r="BA3" s="655"/>
      <c r="BB3" s="655"/>
      <c r="BC3" s="655"/>
      <c r="BD3" s="655"/>
      <c r="BE3" s="655"/>
      <c r="BG3" s="655" t="s">
        <v>142</v>
      </c>
      <c r="BH3" s="655"/>
      <c r="BI3" s="655"/>
      <c r="BJ3" s="655"/>
      <c r="BK3" s="655"/>
      <c r="BL3" s="655"/>
      <c r="BM3" s="655"/>
      <c r="BN3" s="655"/>
      <c r="BO3" s="655"/>
      <c r="BP3" s="655"/>
      <c r="BQ3" s="655"/>
      <c r="BR3" s="655"/>
      <c r="BS3" s="655"/>
      <c r="BT3" s="655"/>
      <c r="BU3" s="655"/>
      <c r="BV3" s="655"/>
      <c r="BW3" s="655"/>
    </row>
    <row r="4" spans="1:77" ht="29.25" customHeight="1">
      <c r="A4" s="98" t="s">
        <v>8</v>
      </c>
      <c r="B4" s="99" t="s">
        <v>61</v>
      </c>
      <c r="C4" s="100" t="s">
        <v>143</v>
      </c>
      <c r="D4" s="101" t="s">
        <v>144</v>
      </c>
      <c r="E4" s="102" t="s">
        <v>63</v>
      </c>
      <c r="F4" s="103" t="s">
        <v>64</v>
      </c>
      <c r="G4" s="103" t="s">
        <v>145</v>
      </c>
      <c r="H4" s="103" t="s">
        <v>146</v>
      </c>
      <c r="I4" s="103" t="s">
        <v>147</v>
      </c>
      <c r="J4" s="103" t="s">
        <v>67</v>
      </c>
      <c r="K4" s="103" t="s">
        <v>68</v>
      </c>
      <c r="L4" s="103" t="s">
        <v>148</v>
      </c>
      <c r="M4" s="103" t="s">
        <v>70</v>
      </c>
      <c r="N4" s="103" t="s">
        <v>71</v>
      </c>
      <c r="O4" s="104" t="s">
        <v>149</v>
      </c>
      <c r="P4" s="656">
        <v>1</v>
      </c>
      <c r="Q4" s="657"/>
      <c r="R4" s="658">
        <v>2</v>
      </c>
      <c r="S4" s="659"/>
      <c r="T4" s="659">
        <v>3</v>
      </c>
      <c r="U4" s="659"/>
      <c r="V4" s="659">
        <v>4</v>
      </c>
      <c r="W4" s="659"/>
      <c r="X4" s="659">
        <v>5</v>
      </c>
      <c r="Y4" s="659"/>
      <c r="Z4" s="659">
        <v>6</v>
      </c>
      <c r="AA4" s="659"/>
      <c r="AB4" s="659">
        <v>7</v>
      </c>
      <c r="AC4" s="659"/>
      <c r="AD4" s="659">
        <v>8</v>
      </c>
      <c r="AE4" s="659"/>
      <c r="AF4" s="659">
        <v>9</v>
      </c>
      <c r="AG4" s="659"/>
      <c r="AH4" s="660">
        <v>10</v>
      </c>
      <c r="AI4" s="658"/>
      <c r="AJ4" s="660">
        <v>11</v>
      </c>
      <c r="AK4" s="658"/>
      <c r="AL4" s="660">
        <v>12</v>
      </c>
      <c r="AM4" s="658"/>
      <c r="AN4" s="660">
        <v>13</v>
      </c>
      <c r="AO4" s="661"/>
      <c r="AP4" s="105"/>
      <c r="AQ4" s="105"/>
      <c r="AR4" s="105"/>
      <c r="AS4" s="106">
        <v>1</v>
      </c>
      <c r="AT4" s="106">
        <v>2</v>
      </c>
      <c r="AU4" s="106">
        <v>3</v>
      </c>
      <c r="AV4" s="106">
        <v>4</v>
      </c>
      <c r="AW4" s="106">
        <v>5</v>
      </c>
      <c r="AX4" s="106">
        <v>6</v>
      </c>
      <c r="AY4" s="106">
        <v>7</v>
      </c>
      <c r="AZ4" s="106">
        <v>8</v>
      </c>
      <c r="BA4" s="106">
        <v>9</v>
      </c>
      <c r="BB4" s="106">
        <v>10</v>
      </c>
      <c r="BC4" s="106">
        <v>11</v>
      </c>
      <c r="BD4" s="106">
        <v>12</v>
      </c>
      <c r="BE4" s="106">
        <v>13</v>
      </c>
      <c r="BF4" s="107"/>
      <c r="BG4" s="106">
        <v>1</v>
      </c>
      <c r="BH4" s="106">
        <v>2</v>
      </c>
      <c r="BI4" s="106">
        <v>3</v>
      </c>
      <c r="BJ4" s="106">
        <v>4</v>
      </c>
      <c r="BK4" s="106">
        <v>5</v>
      </c>
      <c r="BL4" s="106">
        <v>6</v>
      </c>
      <c r="BM4" s="106">
        <v>7</v>
      </c>
      <c r="BN4" s="106">
        <v>8</v>
      </c>
      <c r="BO4" s="106">
        <v>9</v>
      </c>
      <c r="BP4" s="106">
        <v>10</v>
      </c>
      <c r="BQ4" s="106">
        <v>11</v>
      </c>
      <c r="BR4" s="106">
        <v>12</v>
      </c>
      <c r="BS4" s="106">
        <v>13</v>
      </c>
      <c r="BT4" s="106" t="s">
        <v>150</v>
      </c>
      <c r="BU4" s="108" t="s">
        <v>151</v>
      </c>
      <c r="BV4" s="108" t="s">
        <v>152</v>
      </c>
      <c r="BW4" s="109" t="s">
        <v>153</v>
      </c>
    </row>
    <row r="5" spans="1:77" ht="15" customHeight="1">
      <c r="A5" s="110">
        <v>1</v>
      </c>
      <c r="B5" s="536" t="s">
        <v>98</v>
      </c>
      <c r="C5" s="111" t="s">
        <v>81</v>
      </c>
      <c r="D5" s="112"/>
      <c r="E5" s="113">
        <f>IF(G5=0,0,IF(G5+F5&lt;1000,1000,G5+F5))</f>
        <v>1537</v>
      </c>
      <c r="F5" s="114">
        <f t="shared" ref="F5:F54" si="0">IF(L5=0,0,IF(G5+(IF(I5&gt;-150,(IF(I5&gt;=150,IF(K5&gt;=$AO$1,0,SUM(IF(MAX(P5:AO5)=99,K5-2,K5)-L5*2*(15+50)%)*10),SUM(IF(MAX(P5:AO5)=99,K5-2,K5)-L5*2*(I5/10+50)%)*10)),(IF(I5&lt;=-150,IF((IF(MAX(P5:AO5)=99,K5-2,K5)-L5*2*(I5/10+50)%)*10&lt;1,0,(IF(MAX(P5:AO5)=99,K5-2,K5)-L5*2*(I5/10+50)%)*10)))))&lt;1000,0,(IF(I5&gt;-150,(IF(I5&gt;=150,IF(K5&gt;=$AO$1,0,SUM(IF(MAX(P5:AO5)=99,K5-2,K5)-L5*2*(15+50)%)*10),SUM(IF(MAX(P5:AO5)=99,K5-2,K5)-L5*2*(I5/10+50)%)*10)),(IF(I5&lt;=-150,IF((IF(MAX(P5:AO5)=99,K5-2,K5)-L5*2*(I5/10+50)%)*10&lt;1,0,(IF(MAX(P5:AO5)=99,K5-2,K5)-L5*2*(I5/10+50)%)*10)))))))</f>
        <v>0</v>
      </c>
      <c r="G5" s="115">
        <v>1537</v>
      </c>
      <c r="H5" s="116">
        <f t="shared" ref="H5:H54" si="1">IF(J5=0,0,(IF(J5&lt;=30,SUM($A$56-J5)*M5/1000,0)))</f>
        <v>55.435333333333332</v>
      </c>
      <c r="I5" s="117">
        <f>IF(M5=0,0,G5-M5)</f>
        <v>217.11111111111109</v>
      </c>
      <c r="J5" s="118">
        <v>7</v>
      </c>
      <c r="K5" s="119">
        <v>12</v>
      </c>
      <c r="L5" s="120">
        <v>9</v>
      </c>
      <c r="M5" s="121">
        <f>IF(L5=0,0,SUM(AS5:BE5)/L5)</f>
        <v>1319.8888888888889</v>
      </c>
      <c r="N5" s="117">
        <f>BT5</f>
        <v>93</v>
      </c>
      <c r="O5" s="122">
        <f>BW5</f>
        <v>93</v>
      </c>
      <c r="P5" s="537">
        <v>24</v>
      </c>
      <c r="Q5" s="123">
        <v>2</v>
      </c>
      <c r="R5" s="538">
        <v>18</v>
      </c>
      <c r="S5" s="124">
        <v>1</v>
      </c>
      <c r="T5" s="539">
        <v>14</v>
      </c>
      <c r="U5" s="124">
        <v>2</v>
      </c>
      <c r="V5" s="539">
        <v>6</v>
      </c>
      <c r="W5" s="124">
        <v>0</v>
      </c>
      <c r="X5" s="538">
        <v>20</v>
      </c>
      <c r="Y5" s="125">
        <v>2</v>
      </c>
      <c r="Z5" s="538">
        <v>12</v>
      </c>
      <c r="AA5" s="125">
        <v>2</v>
      </c>
      <c r="AB5" s="538">
        <v>2</v>
      </c>
      <c r="AC5" s="125">
        <v>2</v>
      </c>
      <c r="AD5" s="540">
        <v>3</v>
      </c>
      <c r="AE5" s="123">
        <v>0</v>
      </c>
      <c r="AF5" s="539">
        <v>9</v>
      </c>
      <c r="AG5" s="125">
        <v>1</v>
      </c>
      <c r="AH5" s="538">
        <v>99</v>
      </c>
      <c r="AI5" s="124">
        <v>0</v>
      </c>
      <c r="AJ5" s="539">
        <v>99</v>
      </c>
      <c r="AK5" s="124">
        <v>0</v>
      </c>
      <c r="AL5" s="539">
        <v>99</v>
      </c>
      <c r="AM5" s="124">
        <v>0</v>
      </c>
      <c r="AN5" s="538">
        <v>99</v>
      </c>
      <c r="AO5" s="125">
        <v>0</v>
      </c>
      <c r="AP5" s="126"/>
      <c r="AQ5" s="127">
        <v>12</v>
      </c>
      <c r="AR5" s="126"/>
      <c r="AS5" s="128">
        <f>IF(B5=0,0,IF(B5="BRIVS",0,(LOOKUP(P5,$A$5:$A$55,$G$5:$G$55))))</f>
        <v>1165</v>
      </c>
      <c r="AT5" s="129">
        <f>IF(B5=0,0,IF(B5="BRIVS",0,(LOOKUP(R5,$A$5:$A$55,$G$5:$G$55))))</f>
        <v>1230</v>
      </c>
      <c r="AU5" s="129">
        <f>IF(B5=0,0,IF(B5="BRIVS",0,(LOOKUP(T5,$A$5:$A$55,$G$5:$G$55))))</f>
        <v>1284</v>
      </c>
      <c r="AV5" s="129">
        <f>IF(B5=0,0,IF(B5="BRIVS",0,(LOOKUP(V5,$A$5:$A$55,$G$5:$G$55))))</f>
        <v>1377</v>
      </c>
      <c r="AW5" s="129">
        <f>IF(B5=0,0,IF(B5="BRIVS",0,(LOOKUP(X5,$A$5:$A$55,$G$5:$G$55))))</f>
        <v>1197</v>
      </c>
      <c r="AX5" s="129">
        <f>IF(B5=0,0,IF(B5="BRIVS",0,(LOOKUP(Z5,$A$5:$A$55,$G$5:$G$55))))</f>
        <v>1287</v>
      </c>
      <c r="AY5" s="129">
        <f>IF(B5=0,0,IF(B5="BRIVS",0,(LOOKUP(AB5,$A$5:$A$55,$G$5:$G$55))))</f>
        <v>1519</v>
      </c>
      <c r="AZ5" s="129">
        <f>IF(B5=0,0,IF(B5="BRIVS",0,(LOOKUP(AD5,$A$5:$A$55,$G$5:$G$55))))</f>
        <v>1502</v>
      </c>
      <c r="BA5" s="129">
        <f>IF(B5=0,0,IF(B5="BRIVS",0,(LOOKUP(AF5,$A$5:$A$55,$G$5:$G$55))))</f>
        <v>1318</v>
      </c>
      <c r="BB5" s="129">
        <f>IF(B5=0,0,IF(B5="BRIVS",0,(LOOKUP(AH5,$A$5:$A$55,$G$5:$G$55))))</f>
        <v>0</v>
      </c>
      <c r="BC5" s="129">
        <f>IF(B5=0,0,IF(B5="BRIVS",0,(LOOKUP(AJ5,$A$5:$A$55,$G$5:$G$55))))</f>
        <v>0</v>
      </c>
      <c r="BD5" s="129">
        <f t="shared" ref="BD5:BD54" si="2">IF(B5=0,0,IF(B5="BRIVS",0,(LOOKUP(AL5,$A$5:$A$55,$G$5:$G$55))))</f>
        <v>0</v>
      </c>
      <c r="BE5" s="130">
        <f>IF(B5=0,0,IF(B5="BRIVS",0,(LOOKUP(AN5,$A$5:$A$55,$G$5:$G$55))))</f>
        <v>0</v>
      </c>
      <c r="BG5" s="131">
        <f>IF(P5=99,0,(LOOKUP($P5,$A$5:$A$55,$K$5:$K$55)))</f>
        <v>8</v>
      </c>
      <c r="BH5" s="132">
        <f>IF(R5=99,0,(LOOKUP($R5,$A$5:$A$55,$K$5:$K$55)))</f>
        <v>9</v>
      </c>
      <c r="BI5" s="132">
        <f>IF(T5=99,0,(LOOKUP($T5,$A$5:$A$55,$K$5:$K$55)))</f>
        <v>10</v>
      </c>
      <c r="BJ5" s="132">
        <f>IF(V5=99,0,(LOOKUP($V5,$A$5:$A$55,$K$5:$K$55)))</f>
        <v>10</v>
      </c>
      <c r="BK5" s="132">
        <f>IF(X5=99,0,(LOOKUP($X5,$A$5:$A$55,$K$5:$K$55)))</f>
        <v>7</v>
      </c>
      <c r="BL5" s="132">
        <f>IF(Z5=99,0,(LOOKUP($Z5,$A$5:$A$55,$K$5:$K$55)))</f>
        <v>10</v>
      </c>
      <c r="BM5" s="132">
        <f>IF(AB5=99,0,(LOOKUP($AB5,$A$5:$A$55,$K$5:$K$55)))</f>
        <v>12</v>
      </c>
      <c r="BN5" s="132">
        <f>IF(AD5=99,0,(LOOKUP($AD5,$A$5:$A$55,$K$5:$K$55)))</f>
        <v>15</v>
      </c>
      <c r="BO5" s="132">
        <f>IF(AF5=99,0,(LOOKUP($AF5,$A$5:$A$55,$K$5:$K$55)))</f>
        <v>12</v>
      </c>
      <c r="BP5" s="132">
        <f>IF(AH5=99,0,(LOOKUP($AH5,$A$5:$A$55,$K$5:$K$55)))</f>
        <v>0</v>
      </c>
      <c r="BQ5" s="132">
        <f>IF(AJ5=99,0,(LOOKUP($AJ5,$A$5:$A$55,$K$5:$K$55)))</f>
        <v>0</v>
      </c>
      <c r="BR5" s="132">
        <f>IF(AL5=99,0,(LOOKUP(AL5,$A$5:$A$55,$K$5:$K$55)))</f>
        <v>0</v>
      </c>
      <c r="BS5" s="132">
        <f>IF(AN5=99,0,(LOOKUP(AN5,$A$5:$A$55,$K$5:$K$55)))</f>
        <v>0</v>
      </c>
      <c r="BT5" s="133">
        <f>SUM(BG5,BH5,BI5,BJ5,BK5,BM5,BL5,BN5,BO5,BP5,BQ5,BR5,BS5)</f>
        <v>93</v>
      </c>
      <c r="BU5" s="129">
        <f>MIN(BG5:BS5)</f>
        <v>0</v>
      </c>
      <c r="BV5" s="129">
        <f>MAX(BG5:BS5)</f>
        <v>15</v>
      </c>
      <c r="BW5" s="134">
        <f>SUM($BT5-$BU5)</f>
        <v>93</v>
      </c>
    </row>
    <row r="6" spans="1:77" ht="15" customHeight="1">
      <c r="A6" s="135">
        <v>2</v>
      </c>
      <c r="B6" s="541" t="s">
        <v>155</v>
      </c>
      <c r="C6" s="136" t="s">
        <v>276</v>
      </c>
      <c r="D6" s="137"/>
      <c r="E6" s="138">
        <f t="shared" ref="E6:E54" si="3">IF(G6=0,0,IF(G6+F6&lt;1000,1000,G6+F6))</f>
        <v>1519</v>
      </c>
      <c r="F6" s="139">
        <f t="shared" si="0"/>
        <v>0</v>
      </c>
      <c r="G6" s="140">
        <v>1519</v>
      </c>
      <c r="H6" s="141">
        <f t="shared" si="1"/>
        <v>58.660000000000011</v>
      </c>
      <c r="I6" s="142">
        <f t="shared" ref="I6:I54" si="4">IF(M6=0,0,G6-M6)</f>
        <v>215.44444444444434</v>
      </c>
      <c r="J6" s="143">
        <v>4</v>
      </c>
      <c r="K6" s="144">
        <v>12</v>
      </c>
      <c r="L6" s="145">
        <v>9</v>
      </c>
      <c r="M6" s="146">
        <f t="shared" ref="M6:M54" si="5">IF(L6=0,0,SUM(AS6:BE6)/L6)</f>
        <v>1303.5555555555557</v>
      </c>
      <c r="N6" s="142">
        <f t="shared" ref="N6:N54" si="6">BT6</f>
        <v>106</v>
      </c>
      <c r="O6" s="147">
        <f t="shared" ref="O6:O54" si="7">BW6</f>
        <v>106</v>
      </c>
      <c r="P6" s="542">
        <v>25</v>
      </c>
      <c r="Q6" s="148">
        <v>2</v>
      </c>
      <c r="R6" s="543">
        <v>19</v>
      </c>
      <c r="S6" s="149">
        <v>2</v>
      </c>
      <c r="T6" s="544">
        <v>13</v>
      </c>
      <c r="U6" s="149">
        <v>1</v>
      </c>
      <c r="V6" s="544">
        <v>15</v>
      </c>
      <c r="W6" s="149">
        <v>2</v>
      </c>
      <c r="X6" s="543">
        <v>5</v>
      </c>
      <c r="Y6" s="150">
        <v>2</v>
      </c>
      <c r="Z6" s="545">
        <v>3</v>
      </c>
      <c r="AA6" s="150">
        <v>1</v>
      </c>
      <c r="AB6" s="545">
        <v>1</v>
      </c>
      <c r="AC6" s="150">
        <v>0</v>
      </c>
      <c r="AD6" s="546">
        <v>39</v>
      </c>
      <c r="AE6" s="151">
        <v>2</v>
      </c>
      <c r="AF6" s="544">
        <v>8</v>
      </c>
      <c r="AG6" s="152">
        <v>0</v>
      </c>
      <c r="AH6" s="543">
        <v>99</v>
      </c>
      <c r="AI6" s="149">
        <v>0</v>
      </c>
      <c r="AJ6" s="544">
        <v>99</v>
      </c>
      <c r="AK6" s="149">
        <v>0</v>
      </c>
      <c r="AL6" s="544">
        <v>99</v>
      </c>
      <c r="AM6" s="149">
        <v>0</v>
      </c>
      <c r="AN6" s="543">
        <v>99</v>
      </c>
      <c r="AO6" s="150">
        <v>0</v>
      </c>
      <c r="AP6" s="126"/>
      <c r="AQ6" s="127">
        <v>12</v>
      </c>
      <c r="AR6" s="126"/>
      <c r="AS6" s="153">
        <f t="shared" ref="AS6:AS54" si="8">IF(B6=0,0,IF(B6="BRIVS",0,(LOOKUP(P6,$A$5:$A$55,$G$5:$G$55))))</f>
        <v>1164</v>
      </c>
      <c r="AT6" s="154">
        <f t="shared" ref="AT6:AT54" si="9">IF(B6=0,0,IF(B6="BRIVS",0,(LOOKUP(R6,$A$5:$A$55,$G$5:$G$55))))</f>
        <v>1221</v>
      </c>
      <c r="AU6" s="154">
        <f t="shared" ref="AU6:AU54" si="10">IF(B6=0,0,IF(B6="BRIVS",0,(LOOKUP(T6,$A$5:$A$55,$G$5:$G$55))))</f>
        <v>1284</v>
      </c>
      <c r="AV6" s="154">
        <f t="shared" ref="AV6:AV54" si="11">IF(B6=0,0,IF(B6="BRIVS",0,(LOOKUP(V6,$A$5:$A$55,$G$5:$G$55))))</f>
        <v>1275</v>
      </c>
      <c r="AW6" s="154">
        <f t="shared" ref="AW6:AW54" si="12">IF(B6=0,0,IF(B6="BRIVS",0,(LOOKUP(X6,$A$5:$A$55,$G$5:$G$55))))</f>
        <v>1400</v>
      </c>
      <c r="AX6" s="154">
        <f t="shared" ref="AX6:AX54" si="13">IF(B6=0,0,IF(B6="BRIVS",0,(LOOKUP(Z6,$A$5:$A$55,$G$5:$G$55))))</f>
        <v>1502</v>
      </c>
      <c r="AY6" s="154">
        <f t="shared" ref="AY6:AY54" si="14">IF(B6=0,0,IF(B6="BRIVS",0,(LOOKUP(AB6,$A$5:$A$55,$G$5:$G$55))))</f>
        <v>1537</v>
      </c>
      <c r="AZ6" s="154">
        <f t="shared" ref="AZ6:AZ54" si="15">IF(B6=0,0,IF(B6="BRIVS",0,(LOOKUP(AD6,$A$5:$A$55,$G$5:$G$55))))</f>
        <v>1013</v>
      </c>
      <c r="BA6" s="154">
        <f t="shared" ref="BA6:BA54" si="16">IF(B6=0,0,IF(B6="BRIVS",0,(LOOKUP(AF6,$A$5:$A$55,$G$5:$G$55))))</f>
        <v>1336</v>
      </c>
      <c r="BB6" s="154">
        <f t="shared" ref="BB6:BB54" si="17">IF(B6=0,0,IF(B6="BRIVS",0,(LOOKUP(AH6,$A$5:$A$55,$G$5:$G$55))))</f>
        <v>0</v>
      </c>
      <c r="BC6" s="154">
        <f t="shared" ref="BC6:BC54" si="18">IF(B6=0,0,IF(B6="BRIVS",0,(LOOKUP(AJ6,$A$5:$A$55,$G$5:$G$55))))</f>
        <v>0</v>
      </c>
      <c r="BD6" s="154">
        <f t="shared" si="2"/>
        <v>0</v>
      </c>
      <c r="BE6" s="155">
        <f>IF(B6=0,0,IF(B6="BRIVS",0,(LOOKUP(AN6,$A$5:$A$55,$G$5:$G$55))))</f>
        <v>0</v>
      </c>
      <c r="BG6" s="156">
        <f t="shared" ref="BG6:BG54" si="19">IF(P6=99,0,(LOOKUP($P6,$A$5:$A$55,$K$5:$K$55)))</f>
        <v>9</v>
      </c>
      <c r="BH6" s="157">
        <f t="shared" ref="BH6:BH54" si="20">IF(R6=99,0,(LOOKUP($R6,$A$5:$A$55,$K$5:$K$55)))</f>
        <v>9</v>
      </c>
      <c r="BI6" s="157">
        <f t="shared" ref="BI6:BI54" si="21">IF(T6=99,0,(LOOKUP($T6,$A$5:$A$55,$K$5:$K$55)))</f>
        <v>13</v>
      </c>
      <c r="BJ6" s="157">
        <f t="shared" ref="BJ6:BJ54" si="22">IF(V6=99,0,(LOOKUP($V6,$A$5:$A$55,$K$5:$K$55)))</f>
        <v>11</v>
      </c>
      <c r="BK6" s="157">
        <f t="shared" ref="BK6:BK54" si="23">IF(X6=99,0,(LOOKUP($X6,$A$5:$A$55,$K$5:$K$55)))</f>
        <v>12</v>
      </c>
      <c r="BL6" s="157">
        <f t="shared" ref="BL6:BL54" si="24">IF(Z6=99,0,(LOOKUP($Z6,$A$5:$A$55,$K$5:$K$55)))</f>
        <v>15</v>
      </c>
      <c r="BM6" s="157">
        <f t="shared" ref="BM6:BM54" si="25">IF(AB6=99,0,(LOOKUP($AB6,$A$5:$A$55,$K$5:$K$55)))</f>
        <v>12</v>
      </c>
      <c r="BN6" s="157">
        <f t="shared" ref="BN6:BN54" si="26">IF(AD6=99,0,(LOOKUP($AD6,$A$5:$A$55,$K$5:$K$55)))</f>
        <v>12</v>
      </c>
      <c r="BO6" s="157">
        <f t="shared" ref="BO6:BO54" si="27">IF(AF6=99,0,(LOOKUP($AF6,$A$5:$A$55,$K$5:$K$55)))</f>
        <v>13</v>
      </c>
      <c r="BP6" s="157">
        <f t="shared" ref="BP6:BP54" si="28">IF(AH6=99,0,(LOOKUP($AH6,$A$5:$A$55,$K$5:$K$55)))</f>
        <v>0</v>
      </c>
      <c r="BQ6" s="157">
        <f t="shared" ref="BQ6:BQ54" si="29">IF(AJ6=99,0,(LOOKUP($AJ6,$A$5:$A$55,$K$5:$K$55)))</f>
        <v>0</v>
      </c>
      <c r="BR6" s="157">
        <f t="shared" ref="BR6:BR54" si="30">IF(AL6=99,0,(LOOKUP(AL6,$A$5:$A$55,$K$5:$K$55)))</f>
        <v>0</v>
      </c>
      <c r="BS6" s="157">
        <f t="shared" ref="BS6:BS53" si="31">IF(AN6=99,0,(LOOKUP(AN6,$A$5:$A$55,$K$5:$K$55)))</f>
        <v>0</v>
      </c>
      <c r="BT6" s="158">
        <f t="shared" ref="BT6:BT54" si="32">SUM(BG6,BH6,BI6,BJ6,BK6,BM6,BL6,BN6,BO6,BP6,BQ6,BR6,BS6)</f>
        <v>106</v>
      </c>
      <c r="BU6" s="154">
        <f t="shared" ref="BU6:BU54" si="33">MIN(BG6:BS6)</f>
        <v>0</v>
      </c>
      <c r="BV6" s="154">
        <f t="shared" ref="BV6:BV54" si="34">MAX(BG6:BS6)</f>
        <v>15</v>
      </c>
      <c r="BW6" s="159">
        <f t="shared" ref="BW6:BW54" si="35">SUM($BT6-$BU6)</f>
        <v>106</v>
      </c>
    </row>
    <row r="7" spans="1:77" ht="15" customHeight="1">
      <c r="A7" s="135">
        <v>3</v>
      </c>
      <c r="B7" s="541" t="s">
        <v>154</v>
      </c>
      <c r="C7" s="136" t="s">
        <v>305</v>
      </c>
      <c r="D7" s="137"/>
      <c r="E7" s="138">
        <f t="shared" si="3"/>
        <v>1502</v>
      </c>
      <c r="F7" s="139">
        <f t="shared" si="0"/>
        <v>0</v>
      </c>
      <c r="G7" s="140">
        <v>1502</v>
      </c>
      <c r="H7" s="141">
        <f t="shared" si="1"/>
        <v>61.664000000000001</v>
      </c>
      <c r="I7" s="142">
        <f t="shared" si="4"/>
        <v>217.33333333333326</v>
      </c>
      <c r="J7" s="143">
        <v>1</v>
      </c>
      <c r="K7" s="144">
        <v>15</v>
      </c>
      <c r="L7" s="145">
        <v>9</v>
      </c>
      <c r="M7" s="146">
        <f t="shared" si="5"/>
        <v>1284.6666666666667</v>
      </c>
      <c r="N7" s="142">
        <f t="shared" si="6"/>
        <v>92</v>
      </c>
      <c r="O7" s="147">
        <f t="shared" si="7"/>
        <v>92</v>
      </c>
      <c r="P7" s="542">
        <v>26</v>
      </c>
      <c r="Q7" s="148">
        <v>1</v>
      </c>
      <c r="R7" s="545">
        <v>44</v>
      </c>
      <c r="S7" s="152">
        <v>2</v>
      </c>
      <c r="T7" s="545">
        <v>18</v>
      </c>
      <c r="U7" s="152">
        <v>2</v>
      </c>
      <c r="V7" s="545">
        <v>34</v>
      </c>
      <c r="W7" s="152">
        <v>2</v>
      </c>
      <c r="X7" s="545">
        <v>6</v>
      </c>
      <c r="Y7" s="152">
        <v>2</v>
      </c>
      <c r="Z7" s="545">
        <v>2</v>
      </c>
      <c r="AA7" s="152">
        <v>1</v>
      </c>
      <c r="AB7" s="545">
        <v>5</v>
      </c>
      <c r="AC7" s="152">
        <v>2</v>
      </c>
      <c r="AD7" s="546">
        <v>1</v>
      </c>
      <c r="AE7" s="151">
        <v>2</v>
      </c>
      <c r="AF7" s="545">
        <v>13</v>
      </c>
      <c r="AG7" s="152">
        <v>1</v>
      </c>
      <c r="AH7" s="545">
        <v>99</v>
      </c>
      <c r="AI7" s="152">
        <v>0</v>
      </c>
      <c r="AJ7" s="545">
        <v>99</v>
      </c>
      <c r="AK7" s="152">
        <v>0</v>
      </c>
      <c r="AL7" s="545">
        <v>99</v>
      </c>
      <c r="AM7" s="152">
        <v>0</v>
      </c>
      <c r="AN7" s="545">
        <v>99</v>
      </c>
      <c r="AO7" s="149">
        <v>0</v>
      </c>
      <c r="AP7" s="126"/>
      <c r="AQ7" s="127">
        <v>15</v>
      </c>
      <c r="AR7" s="126"/>
      <c r="AS7" s="153">
        <f t="shared" si="8"/>
        <v>1142</v>
      </c>
      <c r="AT7" s="154">
        <f t="shared" si="9"/>
        <v>1000</v>
      </c>
      <c r="AU7" s="154">
        <f t="shared" si="10"/>
        <v>1230</v>
      </c>
      <c r="AV7" s="154">
        <f t="shared" si="11"/>
        <v>1073</v>
      </c>
      <c r="AW7" s="154">
        <f t="shared" si="12"/>
        <v>1377</v>
      </c>
      <c r="AX7" s="154">
        <f t="shared" si="13"/>
        <v>1519</v>
      </c>
      <c r="AY7" s="154">
        <f t="shared" si="14"/>
        <v>1400</v>
      </c>
      <c r="AZ7" s="154">
        <f t="shared" si="15"/>
        <v>1537</v>
      </c>
      <c r="BA7" s="154">
        <f t="shared" si="16"/>
        <v>1284</v>
      </c>
      <c r="BB7" s="154">
        <f t="shared" si="17"/>
        <v>0</v>
      </c>
      <c r="BC7" s="154">
        <f t="shared" si="18"/>
        <v>0</v>
      </c>
      <c r="BD7" s="154">
        <f t="shared" si="2"/>
        <v>0</v>
      </c>
      <c r="BE7" s="155">
        <f>IF(B7=0,0,IF(B7="BRIVS",0,(LOOKUP(AN7,$A$5:$A$55,$G$5:$G$55))))</f>
        <v>0</v>
      </c>
      <c r="BG7" s="156">
        <f t="shared" si="19"/>
        <v>9</v>
      </c>
      <c r="BH7" s="157">
        <f t="shared" si="20"/>
        <v>7</v>
      </c>
      <c r="BI7" s="157">
        <f t="shared" si="21"/>
        <v>9</v>
      </c>
      <c r="BJ7" s="157">
        <f t="shared" si="22"/>
        <v>8</v>
      </c>
      <c r="BK7" s="157">
        <f t="shared" si="23"/>
        <v>10</v>
      </c>
      <c r="BL7" s="157">
        <f t="shared" si="24"/>
        <v>12</v>
      </c>
      <c r="BM7" s="157">
        <f t="shared" si="25"/>
        <v>12</v>
      </c>
      <c r="BN7" s="157">
        <f t="shared" si="26"/>
        <v>12</v>
      </c>
      <c r="BO7" s="157">
        <f t="shared" si="27"/>
        <v>13</v>
      </c>
      <c r="BP7" s="157">
        <f t="shared" si="28"/>
        <v>0</v>
      </c>
      <c r="BQ7" s="157">
        <f t="shared" si="29"/>
        <v>0</v>
      </c>
      <c r="BR7" s="157">
        <f t="shared" si="30"/>
        <v>0</v>
      </c>
      <c r="BS7" s="157">
        <f t="shared" si="31"/>
        <v>0</v>
      </c>
      <c r="BT7" s="158">
        <f t="shared" si="32"/>
        <v>92</v>
      </c>
      <c r="BU7" s="154">
        <f t="shared" si="33"/>
        <v>0</v>
      </c>
      <c r="BV7" s="154">
        <f t="shared" si="34"/>
        <v>13</v>
      </c>
      <c r="BW7" s="159">
        <f t="shared" si="35"/>
        <v>92</v>
      </c>
      <c r="BY7" s="160"/>
    </row>
    <row r="8" spans="1:77" ht="15" customHeight="1">
      <c r="A8" s="135">
        <v>4</v>
      </c>
      <c r="B8" s="541" t="s">
        <v>376</v>
      </c>
      <c r="C8" s="136" t="s">
        <v>377</v>
      </c>
      <c r="D8" s="137"/>
      <c r="E8" s="138">
        <f t="shared" si="3"/>
        <v>1353</v>
      </c>
      <c r="F8" s="139">
        <f t="shared" si="0"/>
        <v>-57.000000000000014</v>
      </c>
      <c r="G8" s="140">
        <v>1410</v>
      </c>
      <c r="H8" s="141">
        <f t="shared" si="1"/>
        <v>0</v>
      </c>
      <c r="I8" s="142">
        <f t="shared" si="4"/>
        <v>273.66666666666674</v>
      </c>
      <c r="J8" s="143">
        <v>32</v>
      </c>
      <c r="K8" s="144">
        <v>8</v>
      </c>
      <c r="L8" s="145">
        <v>9</v>
      </c>
      <c r="M8" s="146">
        <f t="shared" si="5"/>
        <v>1136.3333333333333</v>
      </c>
      <c r="N8" s="142">
        <f t="shared" si="6"/>
        <v>87</v>
      </c>
      <c r="O8" s="147">
        <f t="shared" si="7"/>
        <v>87</v>
      </c>
      <c r="P8" s="542">
        <v>27</v>
      </c>
      <c r="Q8" s="148">
        <v>2</v>
      </c>
      <c r="R8" s="543">
        <v>20</v>
      </c>
      <c r="S8" s="150">
        <v>1</v>
      </c>
      <c r="T8" s="543">
        <v>31</v>
      </c>
      <c r="U8" s="150">
        <v>1</v>
      </c>
      <c r="V8" s="543">
        <v>16</v>
      </c>
      <c r="W8" s="152">
        <v>2</v>
      </c>
      <c r="X8" s="543">
        <v>39</v>
      </c>
      <c r="Y8" s="152">
        <v>0</v>
      </c>
      <c r="Z8" s="543">
        <v>13</v>
      </c>
      <c r="AA8" s="152">
        <v>0</v>
      </c>
      <c r="AB8" s="545">
        <v>29</v>
      </c>
      <c r="AC8" s="152">
        <v>1</v>
      </c>
      <c r="AD8" s="547">
        <v>33</v>
      </c>
      <c r="AE8" s="161">
        <v>1</v>
      </c>
      <c r="AF8" s="545">
        <v>35</v>
      </c>
      <c r="AG8" s="152">
        <v>0</v>
      </c>
      <c r="AH8" s="543">
        <v>99</v>
      </c>
      <c r="AI8" s="152">
        <v>0</v>
      </c>
      <c r="AJ8" s="543">
        <v>99</v>
      </c>
      <c r="AK8" s="150">
        <v>0</v>
      </c>
      <c r="AL8" s="543">
        <v>99</v>
      </c>
      <c r="AM8" s="150">
        <v>0</v>
      </c>
      <c r="AN8" s="543">
        <v>99</v>
      </c>
      <c r="AO8" s="149">
        <v>0</v>
      </c>
      <c r="AP8" s="126"/>
      <c r="AQ8" s="127">
        <v>8</v>
      </c>
      <c r="AR8" s="126"/>
      <c r="AS8" s="153">
        <f t="shared" si="8"/>
        <v>1141</v>
      </c>
      <c r="AT8" s="154">
        <f t="shared" si="9"/>
        <v>1197</v>
      </c>
      <c r="AU8" s="154">
        <f t="shared" si="10"/>
        <v>1092</v>
      </c>
      <c r="AV8" s="154">
        <f t="shared" si="11"/>
        <v>1241</v>
      </c>
      <c r="AW8" s="154">
        <f t="shared" si="12"/>
        <v>1013</v>
      </c>
      <c r="AX8" s="154">
        <f t="shared" si="13"/>
        <v>1284</v>
      </c>
      <c r="AY8" s="154">
        <f t="shared" si="14"/>
        <v>1116</v>
      </c>
      <c r="AZ8" s="154">
        <f t="shared" si="15"/>
        <v>1080</v>
      </c>
      <c r="BA8" s="154">
        <f t="shared" si="16"/>
        <v>1063</v>
      </c>
      <c r="BB8" s="154">
        <f t="shared" si="17"/>
        <v>0</v>
      </c>
      <c r="BC8" s="154">
        <f t="shared" si="18"/>
        <v>0</v>
      </c>
      <c r="BD8" s="154">
        <f t="shared" si="2"/>
        <v>0</v>
      </c>
      <c r="BE8" s="155">
        <f t="shared" ref="BE8:BE54" si="36">IF(B8=0,0,IF(B8="BRIVS",0,(LOOKUP(AN8,$A$5:$A$55,$G$5:$G$55))))</f>
        <v>0</v>
      </c>
      <c r="BG8" s="156">
        <f t="shared" si="19"/>
        <v>8</v>
      </c>
      <c r="BH8" s="157">
        <f t="shared" si="20"/>
        <v>7</v>
      </c>
      <c r="BI8" s="157">
        <f t="shared" si="21"/>
        <v>8</v>
      </c>
      <c r="BJ8" s="157">
        <f t="shared" si="22"/>
        <v>9</v>
      </c>
      <c r="BK8" s="157">
        <f t="shared" si="23"/>
        <v>12</v>
      </c>
      <c r="BL8" s="157">
        <f t="shared" si="24"/>
        <v>13</v>
      </c>
      <c r="BM8" s="157">
        <f t="shared" si="25"/>
        <v>11</v>
      </c>
      <c r="BN8" s="157">
        <f t="shared" si="26"/>
        <v>9</v>
      </c>
      <c r="BO8" s="157">
        <f t="shared" si="27"/>
        <v>10</v>
      </c>
      <c r="BP8" s="157">
        <f t="shared" si="28"/>
        <v>0</v>
      </c>
      <c r="BQ8" s="157">
        <f t="shared" si="29"/>
        <v>0</v>
      </c>
      <c r="BR8" s="157">
        <f t="shared" si="30"/>
        <v>0</v>
      </c>
      <c r="BS8" s="157">
        <f t="shared" si="31"/>
        <v>0</v>
      </c>
      <c r="BT8" s="158">
        <f t="shared" si="32"/>
        <v>87</v>
      </c>
      <c r="BU8" s="154">
        <f t="shared" si="33"/>
        <v>0</v>
      </c>
      <c r="BV8" s="154">
        <f t="shared" si="34"/>
        <v>13</v>
      </c>
      <c r="BW8" s="159">
        <f t="shared" si="35"/>
        <v>87</v>
      </c>
    </row>
    <row r="9" spans="1:77" ht="15" customHeight="1">
      <c r="A9" s="135">
        <v>5</v>
      </c>
      <c r="B9" s="541" t="s">
        <v>156</v>
      </c>
      <c r="C9" s="136" t="s">
        <v>135</v>
      </c>
      <c r="D9" s="137"/>
      <c r="E9" s="138">
        <f t="shared" si="3"/>
        <v>1385.72</v>
      </c>
      <c r="F9" s="139">
        <f t="shared" si="0"/>
        <v>-14.280000000000008</v>
      </c>
      <c r="G9" s="140">
        <v>1400</v>
      </c>
      <c r="H9" s="141">
        <f t="shared" si="1"/>
        <v>55.664888888888889</v>
      </c>
      <c r="I9" s="142">
        <f t="shared" si="4"/>
        <v>134.88888888888891</v>
      </c>
      <c r="J9" s="143">
        <v>5</v>
      </c>
      <c r="K9" s="144">
        <v>12</v>
      </c>
      <c r="L9" s="145">
        <v>9</v>
      </c>
      <c r="M9" s="146">
        <f t="shared" si="5"/>
        <v>1265.1111111111111</v>
      </c>
      <c r="N9" s="142">
        <f t="shared" si="6"/>
        <v>97</v>
      </c>
      <c r="O9" s="147">
        <f t="shared" si="7"/>
        <v>97</v>
      </c>
      <c r="P9" s="542">
        <v>28</v>
      </c>
      <c r="Q9" s="162">
        <v>2</v>
      </c>
      <c r="R9" s="545">
        <v>22</v>
      </c>
      <c r="S9" s="152">
        <v>2</v>
      </c>
      <c r="T9" s="545">
        <v>34</v>
      </c>
      <c r="U9" s="152">
        <v>1</v>
      </c>
      <c r="V9" s="545">
        <v>13</v>
      </c>
      <c r="W9" s="152">
        <v>2</v>
      </c>
      <c r="X9" s="544">
        <v>2</v>
      </c>
      <c r="Y9" s="150">
        <v>0</v>
      </c>
      <c r="Z9" s="545">
        <v>39</v>
      </c>
      <c r="AA9" s="152">
        <v>2</v>
      </c>
      <c r="AB9" s="545">
        <v>3</v>
      </c>
      <c r="AC9" s="152">
        <v>0</v>
      </c>
      <c r="AD9" s="545">
        <v>6</v>
      </c>
      <c r="AE9" s="152">
        <v>1</v>
      </c>
      <c r="AF9" s="545">
        <v>10</v>
      </c>
      <c r="AG9" s="152">
        <v>2</v>
      </c>
      <c r="AH9" s="545">
        <v>99</v>
      </c>
      <c r="AI9" s="152">
        <v>0</v>
      </c>
      <c r="AJ9" s="545">
        <v>99</v>
      </c>
      <c r="AK9" s="152">
        <v>0</v>
      </c>
      <c r="AL9" s="545">
        <v>99</v>
      </c>
      <c r="AM9" s="152">
        <v>0</v>
      </c>
      <c r="AN9" s="545">
        <v>99</v>
      </c>
      <c r="AO9" s="152">
        <v>0</v>
      </c>
      <c r="AP9" s="126"/>
      <c r="AQ9" s="127">
        <v>12</v>
      </c>
      <c r="AR9" s="126"/>
      <c r="AS9" s="153">
        <f t="shared" si="8"/>
        <v>1131</v>
      </c>
      <c r="AT9" s="154">
        <f t="shared" si="9"/>
        <v>1183</v>
      </c>
      <c r="AU9" s="154">
        <f t="shared" si="10"/>
        <v>1073</v>
      </c>
      <c r="AV9" s="154">
        <f t="shared" si="11"/>
        <v>1284</v>
      </c>
      <c r="AW9" s="154">
        <f t="shared" si="12"/>
        <v>1519</v>
      </c>
      <c r="AX9" s="154">
        <f t="shared" si="13"/>
        <v>1013</v>
      </c>
      <c r="AY9" s="154">
        <f t="shared" si="14"/>
        <v>1502</v>
      </c>
      <c r="AZ9" s="154">
        <f t="shared" si="15"/>
        <v>1377</v>
      </c>
      <c r="BA9" s="154">
        <f t="shared" si="16"/>
        <v>1304</v>
      </c>
      <c r="BB9" s="154">
        <f t="shared" si="17"/>
        <v>0</v>
      </c>
      <c r="BC9" s="154">
        <f t="shared" si="18"/>
        <v>0</v>
      </c>
      <c r="BD9" s="154">
        <f t="shared" si="2"/>
        <v>0</v>
      </c>
      <c r="BE9" s="155">
        <f t="shared" si="36"/>
        <v>0</v>
      </c>
      <c r="BG9" s="156">
        <f t="shared" si="19"/>
        <v>7</v>
      </c>
      <c r="BH9" s="157">
        <f t="shared" si="20"/>
        <v>10</v>
      </c>
      <c r="BI9" s="157">
        <f t="shared" si="21"/>
        <v>8</v>
      </c>
      <c r="BJ9" s="157">
        <f t="shared" si="22"/>
        <v>13</v>
      </c>
      <c r="BK9" s="157">
        <f t="shared" si="23"/>
        <v>12</v>
      </c>
      <c r="BL9" s="157">
        <f t="shared" si="24"/>
        <v>12</v>
      </c>
      <c r="BM9" s="157">
        <f t="shared" si="25"/>
        <v>15</v>
      </c>
      <c r="BN9" s="157">
        <f t="shared" si="26"/>
        <v>10</v>
      </c>
      <c r="BO9" s="157">
        <f t="shared" si="27"/>
        <v>10</v>
      </c>
      <c r="BP9" s="157">
        <f t="shared" si="28"/>
        <v>0</v>
      </c>
      <c r="BQ9" s="157">
        <f t="shared" si="29"/>
        <v>0</v>
      </c>
      <c r="BR9" s="157">
        <f t="shared" si="30"/>
        <v>0</v>
      </c>
      <c r="BS9" s="157">
        <f t="shared" si="31"/>
        <v>0</v>
      </c>
      <c r="BT9" s="158">
        <f t="shared" si="32"/>
        <v>97</v>
      </c>
      <c r="BU9" s="154">
        <f t="shared" si="33"/>
        <v>0</v>
      </c>
      <c r="BV9" s="154">
        <f t="shared" si="34"/>
        <v>15</v>
      </c>
      <c r="BW9" s="159">
        <f t="shared" si="35"/>
        <v>97</v>
      </c>
    </row>
    <row r="10" spans="1:77" ht="15" customHeight="1">
      <c r="A10" s="135">
        <v>6</v>
      </c>
      <c r="B10" s="541" t="s">
        <v>110</v>
      </c>
      <c r="C10" s="136" t="s">
        <v>378</v>
      </c>
      <c r="D10" s="137"/>
      <c r="E10" s="138">
        <f t="shared" si="3"/>
        <v>1351.1200000000001</v>
      </c>
      <c r="F10" s="139">
        <f t="shared" si="0"/>
        <v>-25.879999999999992</v>
      </c>
      <c r="G10" s="140">
        <v>1377</v>
      </c>
      <c r="H10" s="141">
        <f t="shared" si="1"/>
        <v>46.396000000000001</v>
      </c>
      <c r="I10" s="142">
        <f t="shared" si="4"/>
        <v>88.222222222222172</v>
      </c>
      <c r="J10" s="143">
        <v>13</v>
      </c>
      <c r="K10" s="144">
        <v>10</v>
      </c>
      <c r="L10" s="145">
        <v>9</v>
      </c>
      <c r="M10" s="146">
        <f t="shared" si="5"/>
        <v>1288.7777777777778</v>
      </c>
      <c r="N10" s="142">
        <f t="shared" si="6"/>
        <v>106</v>
      </c>
      <c r="O10" s="147">
        <f t="shared" si="7"/>
        <v>106</v>
      </c>
      <c r="P10" s="542">
        <v>29</v>
      </c>
      <c r="Q10" s="161">
        <v>2</v>
      </c>
      <c r="R10" s="543">
        <v>23</v>
      </c>
      <c r="S10" s="150">
        <v>2</v>
      </c>
      <c r="T10" s="545">
        <v>15</v>
      </c>
      <c r="U10" s="152">
        <v>1</v>
      </c>
      <c r="V10" s="543">
        <v>1</v>
      </c>
      <c r="W10" s="152">
        <v>2</v>
      </c>
      <c r="X10" s="544">
        <v>3</v>
      </c>
      <c r="Y10" s="149">
        <v>0</v>
      </c>
      <c r="Z10" s="543">
        <v>11</v>
      </c>
      <c r="AA10" s="150">
        <v>1</v>
      </c>
      <c r="AB10" s="543">
        <v>13</v>
      </c>
      <c r="AC10" s="152">
        <v>1</v>
      </c>
      <c r="AD10" s="543">
        <v>5</v>
      </c>
      <c r="AE10" s="150">
        <v>1</v>
      </c>
      <c r="AF10" s="545">
        <v>39</v>
      </c>
      <c r="AG10" s="152">
        <v>0</v>
      </c>
      <c r="AH10" s="543">
        <v>99</v>
      </c>
      <c r="AI10" s="150">
        <v>0</v>
      </c>
      <c r="AJ10" s="543">
        <v>99</v>
      </c>
      <c r="AK10" s="150">
        <v>0</v>
      </c>
      <c r="AL10" s="543">
        <v>99</v>
      </c>
      <c r="AM10" s="150">
        <v>0</v>
      </c>
      <c r="AN10" s="543">
        <v>99</v>
      </c>
      <c r="AO10" s="150">
        <v>0</v>
      </c>
      <c r="AP10" s="126"/>
      <c r="AQ10" s="127">
        <v>10</v>
      </c>
      <c r="AR10" s="126"/>
      <c r="AS10" s="153">
        <f t="shared" si="8"/>
        <v>1116</v>
      </c>
      <c r="AT10" s="154">
        <f t="shared" si="9"/>
        <v>1181</v>
      </c>
      <c r="AU10" s="154">
        <f t="shared" si="10"/>
        <v>1275</v>
      </c>
      <c r="AV10" s="154">
        <f t="shared" si="11"/>
        <v>1537</v>
      </c>
      <c r="AW10" s="154">
        <f t="shared" si="12"/>
        <v>1502</v>
      </c>
      <c r="AX10" s="154">
        <f t="shared" si="13"/>
        <v>1291</v>
      </c>
      <c r="AY10" s="154">
        <f t="shared" si="14"/>
        <v>1284</v>
      </c>
      <c r="AZ10" s="154">
        <f t="shared" si="15"/>
        <v>1400</v>
      </c>
      <c r="BA10" s="154">
        <f t="shared" si="16"/>
        <v>1013</v>
      </c>
      <c r="BB10" s="154">
        <f t="shared" si="17"/>
        <v>0</v>
      </c>
      <c r="BC10" s="154">
        <f t="shared" si="18"/>
        <v>0</v>
      </c>
      <c r="BD10" s="154">
        <f t="shared" si="2"/>
        <v>0</v>
      </c>
      <c r="BE10" s="155">
        <f t="shared" si="36"/>
        <v>0</v>
      </c>
      <c r="BG10" s="156">
        <f t="shared" si="19"/>
        <v>11</v>
      </c>
      <c r="BH10" s="157">
        <f t="shared" si="20"/>
        <v>9</v>
      </c>
      <c r="BI10" s="157">
        <f t="shared" si="21"/>
        <v>11</v>
      </c>
      <c r="BJ10" s="157">
        <f t="shared" si="22"/>
        <v>12</v>
      </c>
      <c r="BK10" s="157">
        <f t="shared" si="23"/>
        <v>15</v>
      </c>
      <c r="BL10" s="157">
        <f t="shared" si="24"/>
        <v>11</v>
      </c>
      <c r="BM10" s="157">
        <f t="shared" si="25"/>
        <v>13</v>
      </c>
      <c r="BN10" s="157">
        <f t="shared" si="26"/>
        <v>12</v>
      </c>
      <c r="BO10" s="157">
        <f t="shared" si="27"/>
        <v>12</v>
      </c>
      <c r="BP10" s="157">
        <f t="shared" si="28"/>
        <v>0</v>
      </c>
      <c r="BQ10" s="157">
        <f t="shared" si="29"/>
        <v>0</v>
      </c>
      <c r="BR10" s="157">
        <f t="shared" si="30"/>
        <v>0</v>
      </c>
      <c r="BS10" s="157">
        <f t="shared" si="31"/>
        <v>0</v>
      </c>
      <c r="BT10" s="158">
        <f t="shared" si="32"/>
        <v>106</v>
      </c>
      <c r="BU10" s="154">
        <f t="shared" si="33"/>
        <v>0</v>
      </c>
      <c r="BV10" s="154">
        <f t="shared" si="34"/>
        <v>15</v>
      </c>
      <c r="BW10" s="159">
        <f t="shared" si="35"/>
        <v>106</v>
      </c>
    </row>
    <row r="11" spans="1:77" ht="15" customHeight="1">
      <c r="A11" s="135">
        <v>7</v>
      </c>
      <c r="B11" s="541" t="s">
        <v>379</v>
      </c>
      <c r="C11" s="136" t="s">
        <v>302</v>
      </c>
      <c r="D11" s="137"/>
      <c r="E11" s="138">
        <f t="shared" si="3"/>
        <v>1295</v>
      </c>
      <c r="F11" s="139">
        <f t="shared" si="0"/>
        <v>-47.000000000000014</v>
      </c>
      <c r="G11" s="140">
        <v>1342</v>
      </c>
      <c r="H11" s="141">
        <f t="shared" si="1"/>
        <v>26.498555555555555</v>
      </c>
      <c r="I11" s="142">
        <f t="shared" si="4"/>
        <v>189.88888888888891</v>
      </c>
      <c r="J11" s="143">
        <v>26</v>
      </c>
      <c r="K11" s="144">
        <v>9</v>
      </c>
      <c r="L11" s="145">
        <v>9</v>
      </c>
      <c r="M11" s="146">
        <f t="shared" si="5"/>
        <v>1152.1111111111111</v>
      </c>
      <c r="N11" s="142">
        <f t="shared" si="6"/>
        <v>77</v>
      </c>
      <c r="O11" s="147">
        <f t="shared" si="7"/>
        <v>77</v>
      </c>
      <c r="P11" s="542">
        <v>30</v>
      </c>
      <c r="Q11" s="162">
        <v>0</v>
      </c>
      <c r="R11" s="545">
        <v>36</v>
      </c>
      <c r="S11" s="152">
        <v>1</v>
      </c>
      <c r="T11" s="545">
        <v>32</v>
      </c>
      <c r="U11" s="152">
        <v>2</v>
      </c>
      <c r="V11" s="544">
        <v>24</v>
      </c>
      <c r="W11" s="152">
        <v>2</v>
      </c>
      <c r="X11" s="544">
        <v>14</v>
      </c>
      <c r="Y11" s="152">
        <v>1</v>
      </c>
      <c r="Z11" s="544">
        <v>18</v>
      </c>
      <c r="AA11" s="149">
        <v>1</v>
      </c>
      <c r="AB11" s="545">
        <v>10</v>
      </c>
      <c r="AC11" s="150">
        <v>0</v>
      </c>
      <c r="AD11" s="544">
        <v>40</v>
      </c>
      <c r="AE11" s="152">
        <v>0</v>
      </c>
      <c r="AF11" s="545">
        <v>28</v>
      </c>
      <c r="AG11" s="152">
        <v>2</v>
      </c>
      <c r="AH11" s="545">
        <v>99</v>
      </c>
      <c r="AI11" s="152">
        <v>0</v>
      </c>
      <c r="AJ11" s="545">
        <v>99</v>
      </c>
      <c r="AK11" s="152">
        <v>0</v>
      </c>
      <c r="AL11" s="545">
        <v>99</v>
      </c>
      <c r="AM11" s="152">
        <v>0</v>
      </c>
      <c r="AN11" s="545">
        <v>99</v>
      </c>
      <c r="AO11" s="152">
        <v>0</v>
      </c>
      <c r="AP11" s="126"/>
      <c r="AQ11" s="127">
        <v>9</v>
      </c>
      <c r="AR11" s="126"/>
      <c r="AS11" s="153">
        <f t="shared" si="8"/>
        <v>1102</v>
      </c>
      <c r="AT11" s="154">
        <f t="shared" si="9"/>
        <v>1057</v>
      </c>
      <c r="AU11" s="154">
        <f t="shared" si="10"/>
        <v>1090</v>
      </c>
      <c r="AV11" s="154">
        <f t="shared" si="11"/>
        <v>1165</v>
      </c>
      <c r="AW11" s="154">
        <f t="shared" si="12"/>
        <v>1284</v>
      </c>
      <c r="AX11" s="154">
        <f t="shared" si="13"/>
        <v>1230</v>
      </c>
      <c r="AY11" s="154">
        <f t="shared" si="14"/>
        <v>1304</v>
      </c>
      <c r="AZ11" s="154">
        <f t="shared" si="15"/>
        <v>1006</v>
      </c>
      <c r="BA11" s="154">
        <f t="shared" si="16"/>
        <v>1131</v>
      </c>
      <c r="BB11" s="154">
        <f t="shared" si="17"/>
        <v>0</v>
      </c>
      <c r="BC11" s="154">
        <f t="shared" si="18"/>
        <v>0</v>
      </c>
      <c r="BD11" s="154">
        <f t="shared" si="2"/>
        <v>0</v>
      </c>
      <c r="BE11" s="155">
        <f t="shared" si="36"/>
        <v>0</v>
      </c>
      <c r="BG11" s="156">
        <f t="shared" si="19"/>
        <v>8</v>
      </c>
      <c r="BH11" s="157">
        <f t="shared" si="20"/>
        <v>7</v>
      </c>
      <c r="BI11" s="157">
        <f t="shared" si="21"/>
        <v>9</v>
      </c>
      <c r="BJ11" s="157">
        <f t="shared" si="22"/>
        <v>8</v>
      </c>
      <c r="BK11" s="157">
        <f t="shared" si="23"/>
        <v>10</v>
      </c>
      <c r="BL11" s="157">
        <f t="shared" si="24"/>
        <v>9</v>
      </c>
      <c r="BM11" s="157">
        <f t="shared" si="25"/>
        <v>10</v>
      </c>
      <c r="BN11" s="157">
        <f t="shared" si="26"/>
        <v>9</v>
      </c>
      <c r="BO11" s="157">
        <f t="shared" si="27"/>
        <v>7</v>
      </c>
      <c r="BP11" s="157">
        <f t="shared" si="28"/>
        <v>0</v>
      </c>
      <c r="BQ11" s="157">
        <f t="shared" si="29"/>
        <v>0</v>
      </c>
      <c r="BR11" s="157">
        <f t="shared" si="30"/>
        <v>0</v>
      </c>
      <c r="BS11" s="157">
        <f t="shared" si="31"/>
        <v>0</v>
      </c>
      <c r="BT11" s="158">
        <f t="shared" si="32"/>
        <v>77</v>
      </c>
      <c r="BU11" s="154">
        <f t="shared" si="33"/>
        <v>0</v>
      </c>
      <c r="BV11" s="154">
        <f t="shared" si="34"/>
        <v>10</v>
      </c>
      <c r="BW11" s="159">
        <f t="shared" si="35"/>
        <v>77</v>
      </c>
    </row>
    <row r="12" spans="1:77" ht="15" customHeight="1">
      <c r="A12" s="135">
        <v>8</v>
      </c>
      <c r="B12" s="541" t="s">
        <v>157</v>
      </c>
      <c r="C12" s="136" t="s">
        <v>276</v>
      </c>
      <c r="D12" s="163"/>
      <c r="E12" s="138">
        <f t="shared" si="3"/>
        <v>1336</v>
      </c>
      <c r="F12" s="139">
        <f t="shared" si="0"/>
        <v>0</v>
      </c>
      <c r="G12" s="140">
        <v>1336</v>
      </c>
      <c r="H12" s="141">
        <f t="shared" si="1"/>
        <v>53.728000000000002</v>
      </c>
      <c r="I12" s="142">
        <f t="shared" si="4"/>
        <v>168</v>
      </c>
      <c r="J12" s="143">
        <v>3</v>
      </c>
      <c r="K12" s="144">
        <v>13</v>
      </c>
      <c r="L12" s="145">
        <v>9</v>
      </c>
      <c r="M12" s="146">
        <f t="shared" si="5"/>
        <v>1168</v>
      </c>
      <c r="N12" s="142">
        <f t="shared" si="6"/>
        <v>88</v>
      </c>
      <c r="O12" s="147">
        <f t="shared" si="7"/>
        <v>88</v>
      </c>
      <c r="P12" s="542">
        <v>31</v>
      </c>
      <c r="Q12" s="161">
        <v>0</v>
      </c>
      <c r="R12" s="545">
        <v>35</v>
      </c>
      <c r="S12" s="152">
        <v>2</v>
      </c>
      <c r="T12" s="543">
        <v>25</v>
      </c>
      <c r="U12" s="150">
        <v>2</v>
      </c>
      <c r="V12" s="544">
        <v>39</v>
      </c>
      <c r="W12" s="152">
        <v>0</v>
      </c>
      <c r="X12" s="544">
        <v>29</v>
      </c>
      <c r="Y12" s="150">
        <v>1</v>
      </c>
      <c r="Z12" s="545">
        <v>34</v>
      </c>
      <c r="AA12" s="152">
        <v>2</v>
      </c>
      <c r="AB12" s="543">
        <v>20</v>
      </c>
      <c r="AC12" s="149">
        <v>2</v>
      </c>
      <c r="AD12" s="544">
        <v>15</v>
      </c>
      <c r="AE12" s="150">
        <v>2</v>
      </c>
      <c r="AF12" s="543">
        <v>2</v>
      </c>
      <c r="AG12" s="150">
        <v>2</v>
      </c>
      <c r="AH12" s="543">
        <v>99</v>
      </c>
      <c r="AI12" s="150">
        <v>0</v>
      </c>
      <c r="AJ12" s="545">
        <v>99</v>
      </c>
      <c r="AK12" s="152">
        <v>0</v>
      </c>
      <c r="AL12" s="545">
        <v>99</v>
      </c>
      <c r="AM12" s="152">
        <v>0</v>
      </c>
      <c r="AN12" s="543">
        <v>99</v>
      </c>
      <c r="AO12" s="150">
        <v>0</v>
      </c>
      <c r="AP12" s="126"/>
      <c r="AQ12" s="127">
        <v>13</v>
      </c>
      <c r="AR12" s="126"/>
      <c r="AS12" s="153">
        <f t="shared" si="8"/>
        <v>1092</v>
      </c>
      <c r="AT12" s="154">
        <f t="shared" si="9"/>
        <v>1063</v>
      </c>
      <c r="AU12" s="154">
        <f t="shared" si="10"/>
        <v>1164</v>
      </c>
      <c r="AV12" s="154">
        <f t="shared" si="11"/>
        <v>1013</v>
      </c>
      <c r="AW12" s="154">
        <f t="shared" si="12"/>
        <v>1116</v>
      </c>
      <c r="AX12" s="154">
        <f t="shared" si="13"/>
        <v>1073</v>
      </c>
      <c r="AY12" s="154">
        <f t="shared" si="14"/>
        <v>1197</v>
      </c>
      <c r="AZ12" s="154">
        <f t="shared" si="15"/>
        <v>1275</v>
      </c>
      <c r="BA12" s="154">
        <f t="shared" si="16"/>
        <v>1519</v>
      </c>
      <c r="BB12" s="154">
        <f t="shared" si="17"/>
        <v>0</v>
      </c>
      <c r="BC12" s="154">
        <f t="shared" si="18"/>
        <v>0</v>
      </c>
      <c r="BD12" s="154">
        <f t="shared" si="2"/>
        <v>0</v>
      </c>
      <c r="BE12" s="155">
        <f t="shared" si="36"/>
        <v>0</v>
      </c>
      <c r="BG12" s="156">
        <f t="shared" si="19"/>
        <v>8</v>
      </c>
      <c r="BH12" s="157">
        <f t="shared" si="20"/>
        <v>10</v>
      </c>
      <c r="BI12" s="157">
        <f t="shared" si="21"/>
        <v>9</v>
      </c>
      <c r="BJ12" s="157">
        <f t="shared" si="22"/>
        <v>12</v>
      </c>
      <c r="BK12" s="157">
        <f t="shared" si="23"/>
        <v>11</v>
      </c>
      <c r="BL12" s="157">
        <f t="shared" si="24"/>
        <v>8</v>
      </c>
      <c r="BM12" s="157">
        <f t="shared" si="25"/>
        <v>7</v>
      </c>
      <c r="BN12" s="157">
        <f t="shared" si="26"/>
        <v>11</v>
      </c>
      <c r="BO12" s="157">
        <f t="shared" si="27"/>
        <v>12</v>
      </c>
      <c r="BP12" s="157">
        <f t="shared" si="28"/>
        <v>0</v>
      </c>
      <c r="BQ12" s="157">
        <f t="shared" si="29"/>
        <v>0</v>
      </c>
      <c r="BR12" s="157">
        <f t="shared" si="30"/>
        <v>0</v>
      </c>
      <c r="BS12" s="157">
        <f t="shared" si="31"/>
        <v>0</v>
      </c>
      <c r="BT12" s="158">
        <f t="shared" si="32"/>
        <v>88</v>
      </c>
      <c r="BU12" s="154">
        <f t="shared" si="33"/>
        <v>0</v>
      </c>
      <c r="BV12" s="154">
        <f t="shared" si="34"/>
        <v>12</v>
      </c>
      <c r="BW12" s="159">
        <f t="shared" si="35"/>
        <v>88</v>
      </c>
    </row>
    <row r="13" spans="1:77" ht="15" customHeight="1">
      <c r="A13" s="135">
        <v>9</v>
      </c>
      <c r="B13" s="541" t="s">
        <v>101</v>
      </c>
      <c r="C13" s="136" t="s">
        <v>276</v>
      </c>
      <c r="D13" s="163"/>
      <c r="E13" s="138">
        <f t="shared" si="3"/>
        <v>1306.04</v>
      </c>
      <c r="F13" s="139">
        <f t="shared" si="0"/>
        <v>-11.959999999999997</v>
      </c>
      <c r="G13" s="140">
        <v>1318</v>
      </c>
      <c r="H13" s="141">
        <f t="shared" si="1"/>
        <v>49.036000000000001</v>
      </c>
      <c r="I13" s="142">
        <f t="shared" si="4"/>
        <v>122</v>
      </c>
      <c r="J13" s="143">
        <v>8</v>
      </c>
      <c r="K13" s="144">
        <v>12</v>
      </c>
      <c r="L13" s="145">
        <v>9</v>
      </c>
      <c r="M13" s="146">
        <f t="shared" si="5"/>
        <v>1196</v>
      </c>
      <c r="N13" s="142">
        <f t="shared" si="6"/>
        <v>80</v>
      </c>
      <c r="O13" s="147">
        <f t="shared" si="7"/>
        <v>80</v>
      </c>
      <c r="P13" s="542">
        <v>32</v>
      </c>
      <c r="Q13" s="148">
        <v>0</v>
      </c>
      <c r="R13" s="545">
        <v>38</v>
      </c>
      <c r="S13" s="152">
        <v>2</v>
      </c>
      <c r="T13" s="545">
        <v>26</v>
      </c>
      <c r="U13" s="149">
        <v>2</v>
      </c>
      <c r="V13" s="545">
        <v>20</v>
      </c>
      <c r="W13" s="150">
        <v>1</v>
      </c>
      <c r="X13" s="545">
        <v>34</v>
      </c>
      <c r="Y13" s="149">
        <v>1</v>
      </c>
      <c r="Z13" s="545">
        <v>22</v>
      </c>
      <c r="AA13" s="152">
        <v>1</v>
      </c>
      <c r="AB13" s="545">
        <v>18</v>
      </c>
      <c r="AC13" s="152">
        <v>2</v>
      </c>
      <c r="AD13" s="545">
        <v>12</v>
      </c>
      <c r="AE13" s="152">
        <v>2</v>
      </c>
      <c r="AF13" s="545">
        <v>1</v>
      </c>
      <c r="AG13" s="152">
        <v>1</v>
      </c>
      <c r="AH13" s="545">
        <v>99</v>
      </c>
      <c r="AI13" s="152">
        <v>0</v>
      </c>
      <c r="AJ13" s="545">
        <v>99</v>
      </c>
      <c r="AK13" s="152">
        <v>0</v>
      </c>
      <c r="AL13" s="545">
        <v>99</v>
      </c>
      <c r="AM13" s="150">
        <v>0</v>
      </c>
      <c r="AN13" s="545">
        <v>99</v>
      </c>
      <c r="AO13" s="152">
        <v>0</v>
      </c>
      <c r="AP13" s="126"/>
      <c r="AQ13" s="127">
        <v>12</v>
      </c>
      <c r="AR13" s="126"/>
      <c r="AS13" s="153">
        <f t="shared" si="8"/>
        <v>1090</v>
      </c>
      <c r="AT13" s="154">
        <f t="shared" si="9"/>
        <v>1025</v>
      </c>
      <c r="AU13" s="154">
        <f t="shared" si="10"/>
        <v>1142</v>
      </c>
      <c r="AV13" s="154">
        <f t="shared" si="11"/>
        <v>1197</v>
      </c>
      <c r="AW13" s="154">
        <f t="shared" si="12"/>
        <v>1073</v>
      </c>
      <c r="AX13" s="154">
        <f t="shared" si="13"/>
        <v>1183</v>
      </c>
      <c r="AY13" s="154">
        <f t="shared" si="14"/>
        <v>1230</v>
      </c>
      <c r="AZ13" s="154">
        <f t="shared" si="15"/>
        <v>1287</v>
      </c>
      <c r="BA13" s="154">
        <f t="shared" si="16"/>
        <v>1537</v>
      </c>
      <c r="BB13" s="154">
        <f t="shared" si="17"/>
        <v>0</v>
      </c>
      <c r="BC13" s="154">
        <f t="shared" si="18"/>
        <v>0</v>
      </c>
      <c r="BD13" s="154">
        <f t="shared" si="2"/>
        <v>0</v>
      </c>
      <c r="BE13" s="155">
        <f t="shared" si="36"/>
        <v>0</v>
      </c>
      <c r="BG13" s="156">
        <f t="shared" si="19"/>
        <v>9</v>
      </c>
      <c r="BH13" s="157">
        <f t="shared" si="20"/>
        <v>6</v>
      </c>
      <c r="BI13" s="157">
        <f t="shared" si="21"/>
        <v>9</v>
      </c>
      <c r="BJ13" s="157">
        <f t="shared" si="22"/>
        <v>7</v>
      </c>
      <c r="BK13" s="157">
        <f t="shared" si="23"/>
        <v>8</v>
      </c>
      <c r="BL13" s="157">
        <f t="shared" si="24"/>
        <v>10</v>
      </c>
      <c r="BM13" s="157">
        <f t="shared" si="25"/>
        <v>9</v>
      </c>
      <c r="BN13" s="157">
        <f t="shared" si="26"/>
        <v>10</v>
      </c>
      <c r="BO13" s="157">
        <f t="shared" si="27"/>
        <v>12</v>
      </c>
      <c r="BP13" s="157">
        <f t="shared" si="28"/>
        <v>0</v>
      </c>
      <c r="BQ13" s="157">
        <f t="shared" si="29"/>
        <v>0</v>
      </c>
      <c r="BR13" s="157">
        <f t="shared" si="30"/>
        <v>0</v>
      </c>
      <c r="BS13" s="157">
        <f t="shared" si="31"/>
        <v>0</v>
      </c>
      <c r="BT13" s="158">
        <f t="shared" si="32"/>
        <v>80</v>
      </c>
      <c r="BU13" s="154">
        <f t="shared" si="33"/>
        <v>0</v>
      </c>
      <c r="BV13" s="154">
        <f t="shared" si="34"/>
        <v>12</v>
      </c>
      <c r="BW13" s="159">
        <f t="shared" si="35"/>
        <v>80</v>
      </c>
    </row>
    <row r="14" spans="1:77" ht="15" customHeight="1">
      <c r="A14" s="135">
        <v>10</v>
      </c>
      <c r="B14" s="541" t="s">
        <v>380</v>
      </c>
      <c r="C14" s="136" t="s">
        <v>302</v>
      </c>
      <c r="D14" s="163"/>
      <c r="E14" s="138">
        <f t="shared" si="3"/>
        <v>1275.1400000000001</v>
      </c>
      <c r="F14" s="139">
        <f t="shared" si="0"/>
        <v>-28.86000000000001</v>
      </c>
      <c r="G14" s="140">
        <v>1304</v>
      </c>
      <c r="H14" s="141">
        <f t="shared" si="1"/>
        <v>40.773555555555554</v>
      </c>
      <c r="I14" s="142">
        <f t="shared" si="4"/>
        <v>104.77777777777783</v>
      </c>
      <c r="J14" s="143">
        <v>15</v>
      </c>
      <c r="K14" s="144">
        <v>10</v>
      </c>
      <c r="L14" s="145">
        <v>9</v>
      </c>
      <c r="M14" s="146">
        <f t="shared" si="5"/>
        <v>1199.2222222222222</v>
      </c>
      <c r="N14" s="142">
        <f t="shared" si="6"/>
        <v>94</v>
      </c>
      <c r="O14" s="147">
        <f t="shared" si="7"/>
        <v>94</v>
      </c>
      <c r="P14" s="542">
        <v>33</v>
      </c>
      <c r="Q14" s="162">
        <v>2</v>
      </c>
      <c r="R14" s="543">
        <v>31</v>
      </c>
      <c r="S14" s="152">
        <v>1</v>
      </c>
      <c r="T14" s="543">
        <v>39</v>
      </c>
      <c r="U14" s="152">
        <v>1</v>
      </c>
      <c r="V14" s="543">
        <v>22</v>
      </c>
      <c r="W14" s="149">
        <v>0</v>
      </c>
      <c r="X14" s="543">
        <v>25</v>
      </c>
      <c r="Y14" s="149">
        <v>2</v>
      </c>
      <c r="Z14" s="545">
        <v>17</v>
      </c>
      <c r="AA14" s="152">
        <v>2</v>
      </c>
      <c r="AB14" s="543">
        <v>7</v>
      </c>
      <c r="AC14" s="150">
        <v>2</v>
      </c>
      <c r="AD14" s="543">
        <v>13</v>
      </c>
      <c r="AE14" s="152">
        <v>0</v>
      </c>
      <c r="AF14" s="543">
        <v>5</v>
      </c>
      <c r="AG14" s="152">
        <v>0</v>
      </c>
      <c r="AH14" s="543">
        <v>99</v>
      </c>
      <c r="AI14" s="152">
        <v>0</v>
      </c>
      <c r="AJ14" s="543">
        <v>99</v>
      </c>
      <c r="AK14" s="152">
        <v>0</v>
      </c>
      <c r="AL14" s="545">
        <v>99</v>
      </c>
      <c r="AM14" s="149">
        <v>0</v>
      </c>
      <c r="AN14" s="545">
        <v>99</v>
      </c>
      <c r="AO14" s="152">
        <v>0</v>
      </c>
      <c r="AP14" s="126"/>
      <c r="AQ14" s="127">
        <v>10</v>
      </c>
      <c r="AR14" s="126"/>
      <c r="AS14" s="153">
        <f t="shared" si="8"/>
        <v>1080</v>
      </c>
      <c r="AT14" s="154">
        <f t="shared" si="9"/>
        <v>1092</v>
      </c>
      <c r="AU14" s="154">
        <f t="shared" si="10"/>
        <v>1013</v>
      </c>
      <c r="AV14" s="154">
        <f t="shared" si="11"/>
        <v>1183</v>
      </c>
      <c r="AW14" s="154">
        <f t="shared" si="12"/>
        <v>1164</v>
      </c>
      <c r="AX14" s="154">
        <f t="shared" si="13"/>
        <v>1235</v>
      </c>
      <c r="AY14" s="154">
        <f t="shared" si="14"/>
        <v>1342</v>
      </c>
      <c r="AZ14" s="154">
        <f t="shared" si="15"/>
        <v>1284</v>
      </c>
      <c r="BA14" s="154">
        <f t="shared" si="16"/>
        <v>1400</v>
      </c>
      <c r="BB14" s="154">
        <f t="shared" si="17"/>
        <v>0</v>
      </c>
      <c r="BC14" s="154">
        <f t="shared" si="18"/>
        <v>0</v>
      </c>
      <c r="BD14" s="154">
        <f t="shared" si="2"/>
        <v>0</v>
      </c>
      <c r="BE14" s="155">
        <f t="shared" si="36"/>
        <v>0</v>
      </c>
      <c r="BG14" s="156">
        <f t="shared" si="19"/>
        <v>9</v>
      </c>
      <c r="BH14" s="157">
        <f t="shared" si="20"/>
        <v>8</v>
      </c>
      <c r="BI14" s="157">
        <f t="shared" si="21"/>
        <v>12</v>
      </c>
      <c r="BJ14" s="157">
        <f t="shared" si="22"/>
        <v>10</v>
      </c>
      <c r="BK14" s="157">
        <f t="shared" si="23"/>
        <v>9</v>
      </c>
      <c r="BL14" s="157">
        <f t="shared" si="24"/>
        <v>12</v>
      </c>
      <c r="BM14" s="157">
        <f t="shared" si="25"/>
        <v>9</v>
      </c>
      <c r="BN14" s="157">
        <f t="shared" si="26"/>
        <v>13</v>
      </c>
      <c r="BO14" s="157">
        <f t="shared" si="27"/>
        <v>12</v>
      </c>
      <c r="BP14" s="157">
        <f t="shared" si="28"/>
        <v>0</v>
      </c>
      <c r="BQ14" s="157">
        <f t="shared" si="29"/>
        <v>0</v>
      </c>
      <c r="BR14" s="157">
        <f t="shared" si="30"/>
        <v>0</v>
      </c>
      <c r="BS14" s="157">
        <f t="shared" si="31"/>
        <v>0</v>
      </c>
      <c r="BT14" s="158">
        <f t="shared" si="32"/>
        <v>94</v>
      </c>
      <c r="BU14" s="154">
        <f t="shared" si="33"/>
        <v>0</v>
      </c>
      <c r="BV14" s="154">
        <f t="shared" si="34"/>
        <v>13</v>
      </c>
      <c r="BW14" s="159">
        <f t="shared" si="35"/>
        <v>94</v>
      </c>
    </row>
    <row r="15" spans="1:77" ht="15" customHeight="1">
      <c r="A15" s="135">
        <v>11</v>
      </c>
      <c r="B15" s="541" t="s">
        <v>381</v>
      </c>
      <c r="C15" s="136" t="s">
        <v>382</v>
      </c>
      <c r="D15" s="163"/>
      <c r="E15" s="138">
        <f t="shared" si="3"/>
        <v>1267.56</v>
      </c>
      <c r="F15" s="139">
        <f t="shared" si="0"/>
        <v>-23.440000000000012</v>
      </c>
      <c r="G15" s="140">
        <v>1291</v>
      </c>
      <c r="H15" s="141">
        <f t="shared" si="1"/>
        <v>42.948777777777778</v>
      </c>
      <c r="I15" s="142">
        <f t="shared" si="4"/>
        <v>130.22222222222217</v>
      </c>
      <c r="J15" s="143">
        <v>12</v>
      </c>
      <c r="K15" s="144">
        <v>11</v>
      </c>
      <c r="L15" s="145">
        <v>9</v>
      </c>
      <c r="M15" s="146">
        <f t="shared" si="5"/>
        <v>1160.7777777777778</v>
      </c>
      <c r="N15" s="142">
        <f t="shared" si="6"/>
        <v>77</v>
      </c>
      <c r="O15" s="147">
        <f t="shared" si="7"/>
        <v>77</v>
      </c>
      <c r="P15" s="542">
        <v>34</v>
      </c>
      <c r="Q15" s="161">
        <v>0</v>
      </c>
      <c r="R15" s="544">
        <v>40</v>
      </c>
      <c r="S15" s="150">
        <v>1</v>
      </c>
      <c r="T15" s="545">
        <v>44</v>
      </c>
      <c r="U15" s="152">
        <v>2</v>
      </c>
      <c r="V15" s="545">
        <v>30</v>
      </c>
      <c r="W15" s="152">
        <v>2</v>
      </c>
      <c r="X15" s="545">
        <v>28</v>
      </c>
      <c r="Y15" s="152">
        <v>2</v>
      </c>
      <c r="Z15" s="545">
        <v>6</v>
      </c>
      <c r="AA15" s="152">
        <v>1</v>
      </c>
      <c r="AB15" s="545">
        <v>12</v>
      </c>
      <c r="AC15" s="152">
        <v>0</v>
      </c>
      <c r="AD15" s="544">
        <v>16</v>
      </c>
      <c r="AE15" s="150">
        <v>1</v>
      </c>
      <c r="AF15" s="544">
        <v>18</v>
      </c>
      <c r="AG15" s="150">
        <v>2</v>
      </c>
      <c r="AH15" s="545">
        <v>99</v>
      </c>
      <c r="AI15" s="152">
        <v>0</v>
      </c>
      <c r="AJ15" s="544">
        <v>99</v>
      </c>
      <c r="AK15" s="152">
        <v>0</v>
      </c>
      <c r="AL15" s="545">
        <v>99</v>
      </c>
      <c r="AM15" s="152">
        <v>0</v>
      </c>
      <c r="AN15" s="545">
        <v>99</v>
      </c>
      <c r="AO15" s="152">
        <v>0</v>
      </c>
      <c r="AP15" s="126"/>
      <c r="AQ15" s="127">
        <v>11</v>
      </c>
      <c r="AR15" s="126"/>
      <c r="AS15" s="153">
        <f t="shared" si="8"/>
        <v>1073</v>
      </c>
      <c r="AT15" s="154">
        <f t="shared" si="9"/>
        <v>1006</v>
      </c>
      <c r="AU15" s="154">
        <f t="shared" si="10"/>
        <v>1000</v>
      </c>
      <c r="AV15" s="154">
        <f t="shared" si="11"/>
        <v>1102</v>
      </c>
      <c r="AW15" s="154">
        <f t="shared" si="12"/>
        <v>1131</v>
      </c>
      <c r="AX15" s="154">
        <f t="shared" si="13"/>
        <v>1377</v>
      </c>
      <c r="AY15" s="154">
        <f t="shared" si="14"/>
        <v>1287</v>
      </c>
      <c r="AZ15" s="154">
        <f t="shared" si="15"/>
        <v>1241</v>
      </c>
      <c r="BA15" s="154">
        <f t="shared" si="16"/>
        <v>1230</v>
      </c>
      <c r="BB15" s="154">
        <f t="shared" si="17"/>
        <v>0</v>
      </c>
      <c r="BC15" s="154">
        <f t="shared" si="18"/>
        <v>0</v>
      </c>
      <c r="BD15" s="154">
        <f t="shared" si="2"/>
        <v>0</v>
      </c>
      <c r="BE15" s="155">
        <f t="shared" si="36"/>
        <v>0</v>
      </c>
      <c r="BG15" s="156">
        <f t="shared" si="19"/>
        <v>8</v>
      </c>
      <c r="BH15" s="157">
        <f t="shared" si="20"/>
        <v>9</v>
      </c>
      <c r="BI15" s="157">
        <f t="shared" si="21"/>
        <v>7</v>
      </c>
      <c r="BJ15" s="157">
        <f t="shared" si="22"/>
        <v>8</v>
      </c>
      <c r="BK15" s="157">
        <f t="shared" si="23"/>
        <v>7</v>
      </c>
      <c r="BL15" s="157">
        <f t="shared" si="24"/>
        <v>10</v>
      </c>
      <c r="BM15" s="157">
        <f t="shared" si="25"/>
        <v>10</v>
      </c>
      <c r="BN15" s="157">
        <f t="shared" si="26"/>
        <v>9</v>
      </c>
      <c r="BO15" s="157">
        <f t="shared" si="27"/>
        <v>9</v>
      </c>
      <c r="BP15" s="157">
        <f t="shared" si="28"/>
        <v>0</v>
      </c>
      <c r="BQ15" s="157">
        <f t="shared" si="29"/>
        <v>0</v>
      </c>
      <c r="BR15" s="157">
        <f t="shared" si="30"/>
        <v>0</v>
      </c>
      <c r="BS15" s="157">
        <f t="shared" si="31"/>
        <v>0</v>
      </c>
      <c r="BT15" s="158">
        <f t="shared" si="32"/>
        <v>77</v>
      </c>
      <c r="BU15" s="154">
        <f t="shared" si="33"/>
        <v>0</v>
      </c>
      <c r="BV15" s="154">
        <f t="shared" si="34"/>
        <v>10</v>
      </c>
      <c r="BW15" s="159">
        <f t="shared" si="35"/>
        <v>77</v>
      </c>
      <c r="BY15" s="160"/>
    </row>
    <row r="16" spans="1:77" ht="15" customHeight="1">
      <c r="A16" s="135">
        <v>12</v>
      </c>
      <c r="B16" s="541" t="s">
        <v>159</v>
      </c>
      <c r="C16" s="136" t="s">
        <v>307</v>
      </c>
      <c r="D16" s="163"/>
      <c r="E16" s="138">
        <f t="shared" si="3"/>
        <v>1263.92</v>
      </c>
      <c r="F16" s="139">
        <f t="shared" si="0"/>
        <v>-23.080000000000016</v>
      </c>
      <c r="G16" s="140">
        <v>1287</v>
      </c>
      <c r="H16" s="141">
        <f t="shared" si="1"/>
        <v>42.501666666666665</v>
      </c>
      <c r="I16" s="142">
        <f t="shared" si="4"/>
        <v>72.666666666666742</v>
      </c>
      <c r="J16" s="143">
        <v>14</v>
      </c>
      <c r="K16" s="144">
        <v>10</v>
      </c>
      <c r="L16" s="145">
        <v>9</v>
      </c>
      <c r="M16" s="146">
        <f t="shared" si="5"/>
        <v>1214.3333333333333</v>
      </c>
      <c r="N16" s="142">
        <f t="shared" si="6"/>
        <v>94</v>
      </c>
      <c r="O16" s="147">
        <f t="shared" si="7"/>
        <v>94</v>
      </c>
      <c r="P16" s="542">
        <v>35</v>
      </c>
      <c r="Q16" s="148">
        <v>2</v>
      </c>
      <c r="R16" s="544">
        <v>39</v>
      </c>
      <c r="S16" s="149">
        <v>1</v>
      </c>
      <c r="T16" s="543">
        <v>20</v>
      </c>
      <c r="U16" s="152">
        <v>1</v>
      </c>
      <c r="V16" s="543">
        <v>31</v>
      </c>
      <c r="W16" s="150">
        <v>2</v>
      </c>
      <c r="X16" s="543">
        <v>22</v>
      </c>
      <c r="Y16" s="150">
        <v>2</v>
      </c>
      <c r="Z16" s="543">
        <v>1</v>
      </c>
      <c r="AA16" s="150">
        <v>0</v>
      </c>
      <c r="AB16" s="543">
        <v>11</v>
      </c>
      <c r="AC16" s="150">
        <v>2</v>
      </c>
      <c r="AD16" s="544">
        <v>9</v>
      </c>
      <c r="AE16" s="149">
        <v>0</v>
      </c>
      <c r="AF16" s="545">
        <v>17</v>
      </c>
      <c r="AG16" s="152">
        <v>0</v>
      </c>
      <c r="AH16" s="543">
        <v>99</v>
      </c>
      <c r="AI16" s="150">
        <v>0</v>
      </c>
      <c r="AJ16" s="544">
        <v>99</v>
      </c>
      <c r="AK16" s="150">
        <v>0</v>
      </c>
      <c r="AL16" s="543">
        <v>99</v>
      </c>
      <c r="AM16" s="152">
        <v>0</v>
      </c>
      <c r="AN16" s="543">
        <v>99</v>
      </c>
      <c r="AO16" s="152">
        <v>0</v>
      </c>
      <c r="AP16" s="126"/>
      <c r="AQ16" s="127">
        <v>10</v>
      </c>
      <c r="AR16" s="126"/>
      <c r="AS16" s="153">
        <f t="shared" si="8"/>
        <v>1063</v>
      </c>
      <c r="AT16" s="154">
        <f t="shared" si="9"/>
        <v>1013</v>
      </c>
      <c r="AU16" s="154">
        <f t="shared" si="10"/>
        <v>1197</v>
      </c>
      <c r="AV16" s="154">
        <f t="shared" si="11"/>
        <v>1092</v>
      </c>
      <c r="AW16" s="154">
        <f t="shared" si="12"/>
        <v>1183</v>
      </c>
      <c r="AX16" s="154">
        <f t="shared" si="13"/>
        <v>1537</v>
      </c>
      <c r="AY16" s="154">
        <f t="shared" si="14"/>
        <v>1291</v>
      </c>
      <c r="AZ16" s="154">
        <f t="shared" si="15"/>
        <v>1318</v>
      </c>
      <c r="BA16" s="154">
        <f t="shared" si="16"/>
        <v>1235</v>
      </c>
      <c r="BB16" s="154">
        <f t="shared" si="17"/>
        <v>0</v>
      </c>
      <c r="BC16" s="154">
        <f t="shared" si="18"/>
        <v>0</v>
      </c>
      <c r="BD16" s="154">
        <f t="shared" si="2"/>
        <v>0</v>
      </c>
      <c r="BE16" s="155">
        <f t="shared" si="36"/>
        <v>0</v>
      </c>
      <c r="BG16" s="156">
        <f t="shared" si="19"/>
        <v>10</v>
      </c>
      <c r="BH16" s="157">
        <f t="shared" si="20"/>
        <v>12</v>
      </c>
      <c r="BI16" s="157">
        <f t="shared" si="21"/>
        <v>7</v>
      </c>
      <c r="BJ16" s="157">
        <f t="shared" si="22"/>
        <v>8</v>
      </c>
      <c r="BK16" s="157">
        <f t="shared" si="23"/>
        <v>10</v>
      </c>
      <c r="BL16" s="157">
        <f t="shared" si="24"/>
        <v>12</v>
      </c>
      <c r="BM16" s="157">
        <f t="shared" si="25"/>
        <v>11</v>
      </c>
      <c r="BN16" s="157">
        <f t="shared" si="26"/>
        <v>12</v>
      </c>
      <c r="BO16" s="157">
        <f t="shared" si="27"/>
        <v>12</v>
      </c>
      <c r="BP16" s="157">
        <f t="shared" si="28"/>
        <v>0</v>
      </c>
      <c r="BQ16" s="157">
        <f t="shared" si="29"/>
        <v>0</v>
      </c>
      <c r="BR16" s="157">
        <f t="shared" si="30"/>
        <v>0</v>
      </c>
      <c r="BS16" s="157">
        <f t="shared" si="31"/>
        <v>0</v>
      </c>
      <c r="BT16" s="158">
        <f t="shared" si="32"/>
        <v>94</v>
      </c>
      <c r="BU16" s="154">
        <f t="shared" si="33"/>
        <v>0</v>
      </c>
      <c r="BV16" s="154">
        <f t="shared" si="34"/>
        <v>12</v>
      </c>
      <c r="BW16" s="159">
        <f t="shared" si="35"/>
        <v>94</v>
      </c>
    </row>
    <row r="17" spans="1:75" ht="13.8">
      <c r="A17" s="135">
        <v>13</v>
      </c>
      <c r="B17" s="541" t="s">
        <v>383</v>
      </c>
      <c r="C17" s="136" t="s">
        <v>130</v>
      </c>
      <c r="D17" s="137"/>
      <c r="E17" s="138">
        <f t="shared" si="3"/>
        <v>1311.8</v>
      </c>
      <c r="F17" s="139">
        <f t="shared" si="0"/>
        <v>27.799999999999994</v>
      </c>
      <c r="G17" s="140">
        <v>1284</v>
      </c>
      <c r="H17" s="141">
        <f t="shared" si="1"/>
        <v>62.384666666666661</v>
      </c>
      <c r="I17" s="142">
        <f t="shared" si="4"/>
        <v>-43.333333333333258</v>
      </c>
      <c r="J17" s="143">
        <v>2</v>
      </c>
      <c r="K17" s="144">
        <v>13</v>
      </c>
      <c r="L17" s="145">
        <v>9</v>
      </c>
      <c r="M17" s="146">
        <f t="shared" si="5"/>
        <v>1327.3333333333333</v>
      </c>
      <c r="N17" s="142">
        <f t="shared" si="6"/>
        <v>93</v>
      </c>
      <c r="O17" s="147">
        <f t="shared" si="7"/>
        <v>93</v>
      </c>
      <c r="P17" s="542">
        <v>36</v>
      </c>
      <c r="Q17" s="162">
        <v>2</v>
      </c>
      <c r="R17" s="545">
        <v>30</v>
      </c>
      <c r="S17" s="152">
        <v>2</v>
      </c>
      <c r="T17" s="544">
        <v>2</v>
      </c>
      <c r="U17" s="150">
        <v>1</v>
      </c>
      <c r="V17" s="545">
        <v>5</v>
      </c>
      <c r="W17" s="152">
        <v>0</v>
      </c>
      <c r="X17" s="545">
        <v>15</v>
      </c>
      <c r="Y17" s="152">
        <v>2</v>
      </c>
      <c r="Z17" s="544">
        <v>4</v>
      </c>
      <c r="AA17" s="149">
        <v>2</v>
      </c>
      <c r="AB17" s="545">
        <v>6</v>
      </c>
      <c r="AC17" s="152">
        <v>1</v>
      </c>
      <c r="AD17" s="545">
        <v>10</v>
      </c>
      <c r="AE17" s="152">
        <v>2</v>
      </c>
      <c r="AF17" s="545">
        <v>3</v>
      </c>
      <c r="AG17" s="152">
        <v>1</v>
      </c>
      <c r="AH17" s="545">
        <v>99</v>
      </c>
      <c r="AI17" s="149">
        <v>0</v>
      </c>
      <c r="AJ17" s="545">
        <v>99</v>
      </c>
      <c r="AK17" s="152">
        <v>0</v>
      </c>
      <c r="AL17" s="546">
        <v>99</v>
      </c>
      <c r="AM17" s="151">
        <v>0</v>
      </c>
      <c r="AN17" s="544">
        <v>99</v>
      </c>
      <c r="AO17" s="150">
        <v>0</v>
      </c>
      <c r="AP17" s="126"/>
      <c r="AQ17" s="127">
        <v>13</v>
      </c>
      <c r="AR17" s="126"/>
      <c r="AS17" s="153">
        <f t="shared" si="8"/>
        <v>1057</v>
      </c>
      <c r="AT17" s="154">
        <f t="shared" si="9"/>
        <v>1102</v>
      </c>
      <c r="AU17" s="154">
        <f t="shared" si="10"/>
        <v>1519</v>
      </c>
      <c r="AV17" s="154">
        <f t="shared" si="11"/>
        <v>1400</v>
      </c>
      <c r="AW17" s="154">
        <f t="shared" si="12"/>
        <v>1275</v>
      </c>
      <c r="AX17" s="154">
        <f t="shared" si="13"/>
        <v>1410</v>
      </c>
      <c r="AY17" s="154">
        <f t="shared" si="14"/>
        <v>1377</v>
      </c>
      <c r="AZ17" s="154">
        <f t="shared" si="15"/>
        <v>1304</v>
      </c>
      <c r="BA17" s="154">
        <f t="shared" si="16"/>
        <v>1502</v>
      </c>
      <c r="BB17" s="154">
        <f t="shared" si="17"/>
        <v>0</v>
      </c>
      <c r="BC17" s="154">
        <f t="shared" si="18"/>
        <v>0</v>
      </c>
      <c r="BD17" s="154">
        <f t="shared" si="2"/>
        <v>0</v>
      </c>
      <c r="BE17" s="155">
        <f t="shared" si="36"/>
        <v>0</v>
      </c>
      <c r="BG17" s="156">
        <f t="shared" si="19"/>
        <v>7</v>
      </c>
      <c r="BH17" s="157">
        <f t="shared" si="20"/>
        <v>8</v>
      </c>
      <c r="BI17" s="157">
        <f t="shared" si="21"/>
        <v>12</v>
      </c>
      <c r="BJ17" s="157">
        <f t="shared" si="22"/>
        <v>12</v>
      </c>
      <c r="BK17" s="157">
        <f t="shared" si="23"/>
        <v>11</v>
      </c>
      <c r="BL17" s="157">
        <f t="shared" si="24"/>
        <v>8</v>
      </c>
      <c r="BM17" s="157">
        <f t="shared" si="25"/>
        <v>10</v>
      </c>
      <c r="BN17" s="157">
        <f t="shared" si="26"/>
        <v>10</v>
      </c>
      <c r="BO17" s="157">
        <f t="shared" si="27"/>
        <v>15</v>
      </c>
      <c r="BP17" s="157">
        <f t="shared" si="28"/>
        <v>0</v>
      </c>
      <c r="BQ17" s="157">
        <f t="shared" si="29"/>
        <v>0</v>
      </c>
      <c r="BR17" s="157">
        <f t="shared" si="30"/>
        <v>0</v>
      </c>
      <c r="BS17" s="157">
        <f t="shared" si="31"/>
        <v>0</v>
      </c>
      <c r="BT17" s="158">
        <f t="shared" si="32"/>
        <v>93</v>
      </c>
      <c r="BU17" s="154">
        <f t="shared" si="33"/>
        <v>0</v>
      </c>
      <c r="BV17" s="154">
        <f t="shared" si="34"/>
        <v>15</v>
      </c>
      <c r="BW17" s="159">
        <f t="shared" si="35"/>
        <v>93</v>
      </c>
    </row>
    <row r="18" spans="1:75" ht="13.8">
      <c r="A18" s="135">
        <v>14</v>
      </c>
      <c r="B18" s="541" t="s">
        <v>163</v>
      </c>
      <c r="C18" s="136" t="s">
        <v>351</v>
      </c>
      <c r="D18" s="137"/>
      <c r="E18" s="138">
        <f t="shared" si="3"/>
        <v>1258.3399999999999</v>
      </c>
      <c r="F18" s="139">
        <f t="shared" si="0"/>
        <v>-25.660000000000007</v>
      </c>
      <c r="G18" s="140">
        <v>1284</v>
      </c>
      <c r="H18" s="141">
        <f t="shared" si="1"/>
        <v>38.304000000000002</v>
      </c>
      <c r="I18" s="142">
        <f t="shared" si="4"/>
        <v>87</v>
      </c>
      <c r="J18" s="143">
        <v>17</v>
      </c>
      <c r="K18" s="144">
        <v>10</v>
      </c>
      <c r="L18" s="145">
        <v>9</v>
      </c>
      <c r="M18" s="146">
        <f t="shared" si="5"/>
        <v>1197</v>
      </c>
      <c r="N18" s="142">
        <f t="shared" si="6"/>
        <v>86</v>
      </c>
      <c r="O18" s="147">
        <f t="shared" si="7"/>
        <v>86</v>
      </c>
      <c r="P18" s="542">
        <v>37</v>
      </c>
      <c r="Q18" s="161">
        <v>1</v>
      </c>
      <c r="R18" s="543">
        <v>21</v>
      </c>
      <c r="S18" s="150">
        <v>2</v>
      </c>
      <c r="T18" s="544">
        <v>1</v>
      </c>
      <c r="U18" s="149">
        <v>0</v>
      </c>
      <c r="V18" s="543">
        <v>19</v>
      </c>
      <c r="W18" s="150">
        <v>2</v>
      </c>
      <c r="X18" s="543">
        <v>7</v>
      </c>
      <c r="Y18" s="150">
        <v>1</v>
      </c>
      <c r="Z18" s="544">
        <v>32</v>
      </c>
      <c r="AA18" s="149">
        <v>2</v>
      </c>
      <c r="AB18" s="545">
        <v>39</v>
      </c>
      <c r="AC18" s="150">
        <v>0</v>
      </c>
      <c r="AD18" s="543">
        <v>17</v>
      </c>
      <c r="AE18" s="150">
        <v>0</v>
      </c>
      <c r="AF18" s="543">
        <v>31</v>
      </c>
      <c r="AG18" s="152">
        <v>2</v>
      </c>
      <c r="AH18" s="545">
        <v>99</v>
      </c>
      <c r="AI18" s="149">
        <v>0</v>
      </c>
      <c r="AJ18" s="543">
        <v>99</v>
      </c>
      <c r="AK18" s="150">
        <v>0</v>
      </c>
      <c r="AL18" s="543">
        <v>99</v>
      </c>
      <c r="AM18" s="150">
        <v>0</v>
      </c>
      <c r="AN18" s="544">
        <v>99</v>
      </c>
      <c r="AO18" s="149">
        <v>0</v>
      </c>
      <c r="AP18" s="126"/>
      <c r="AQ18" s="127">
        <v>10</v>
      </c>
      <c r="AR18" s="126"/>
      <c r="AS18" s="153">
        <f t="shared" si="8"/>
        <v>1052</v>
      </c>
      <c r="AT18" s="154">
        <f t="shared" si="9"/>
        <v>1191</v>
      </c>
      <c r="AU18" s="154">
        <f t="shared" si="10"/>
        <v>1537</v>
      </c>
      <c r="AV18" s="154">
        <f t="shared" si="11"/>
        <v>1221</v>
      </c>
      <c r="AW18" s="154">
        <f t="shared" si="12"/>
        <v>1342</v>
      </c>
      <c r="AX18" s="154">
        <f t="shared" si="13"/>
        <v>1090</v>
      </c>
      <c r="AY18" s="154">
        <f t="shared" si="14"/>
        <v>1013</v>
      </c>
      <c r="AZ18" s="154">
        <f t="shared" si="15"/>
        <v>1235</v>
      </c>
      <c r="BA18" s="154">
        <f t="shared" si="16"/>
        <v>1092</v>
      </c>
      <c r="BB18" s="154">
        <f t="shared" si="17"/>
        <v>0</v>
      </c>
      <c r="BC18" s="154">
        <f t="shared" si="18"/>
        <v>0</v>
      </c>
      <c r="BD18" s="154">
        <f t="shared" si="2"/>
        <v>0</v>
      </c>
      <c r="BE18" s="155">
        <f t="shared" si="36"/>
        <v>0</v>
      </c>
      <c r="BG18" s="156">
        <f t="shared" si="19"/>
        <v>8</v>
      </c>
      <c r="BH18" s="157">
        <f t="shared" si="20"/>
        <v>7</v>
      </c>
      <c r="BI18" s="157">
        <f t="shared" si="21"/>
        <v>12</v>
      </c>
      <c r="BJ18" s="157">
        <f t="shared" si="22"/>
        <v>9</v>
      </c>
      <c r="BK18" s="157">
        <f t="shared" si="23"/>
        <v>9</v>
      </c>
      <c r="BL18" s="157">
        <f t="shared" si="24"/>
        <v>9</v>
      </c>
      <c r="BM18" s="157">
        <f t="shared" si="25"/>
        <v>12</v>
      </c>
      <c r="BN18" s="157">
        <f t="shared" si="26"/>
        <v>12</v>
      </c>
      <c r="BO18" s="157">
        <f t="shared" si="27"/>
        <v>8</v>
      </c>
      <c r="BP18" s="157">
        <f t="shared" si="28"/>
        <v>0</v>
      </c>
      <c r="BQ18" s="157">
        <f t="shared" si="29"/>
        <v>0</v>
      </c>
      <c r="BR18" s="157">
        <f t="shared" si="30"/>
        <v>0</v>
      </c>
      <c r="BS18" s="157">
        <f t="shared" si="31"/>
        <v>0</v>
      </c>
      <c r="BT18" s="158">
        <f t="shared" si="32"/>
        <v>86</v>
      </c>
      <c r="BU18" s="154">
        <f t="shared" si="33"/>
        <v>0</v>
      </c>
      <c r="BV18" s="154">
        <f t="shared" si="34"/>
        <v>12</v>
      </c>
      <c r="BW18" s="159">
        <f t="shared" si="35"/>
        <v>86</v>
      </c>
    </row>
    <row r="19" spans="1:75" ht="13.8">
      <c r="A19" s="135">
        <v>15</v>
      </c>
      <c r="B19" s="541" t="s">
        <v>161</v>
      </c>
      <c r="C19" s="136" t="s">
        <v>108</v>
      </c>
      <c r="D19" s="137"/>
      <c r="E19" s="138">
        <f t="shared" si="3"/>
        <v>1264.74</v>
      </c>
      <c r="F19" s="139">
        <f t="shared" si="0"/>
        <v>-10.260000000000016</v>
      </c>
      <c r="G19" s="140">
        <v>1275</v>
      </c>
      <c r="H19" s="141">
        <f t="shared" si="1"/>
        <v>47.502000000000002</v>
      </c>
      <c r="I19" s="142">
        <f t="shared" si="4"/>
        <v>57</v>
      </c>
      <c r="J19" s="143">
        <v>10</v>
      </c>
      <c r="K19" s="144">
        <v>11</v>
      </c>
      <c r="L19" s="145">
        <v>9</v>
      </c>
      <c r="M19" s="146">
        <f t="shared" si="5"/>
        <v>1218</v>
      </c>
      <c r="N19" s="142">
        <f t="shared" si="6"/>
        <v>91</v>
      </c>
      <c r="O19" s="147">
        <f t="shared" si="7"/>
        <v>91</v>
      </c>
      <c r="P19" s="542">
        <v>38</v>
      </c>
      <c r="Q19" s="148">
        <v>2</v>
      </c>
      <c r="R19" s="545">
        <v>32</v>
      </c>
      <c r="S19" s="152">
        <v>2</v>
      </c>
      <c r="T19" s="545">
        <v>6</v>
      </c>
      <c r="U19" s="149">
        <v>1</v>
      </c>
      <c r="V19" s="544">
        <v>2</v>
      </c>
      <c r="W19" s="149">
        <v>0</v>
      </c>
      <c r="X19" s="545">
        <v>13</v>
      </c>
      <c r="Y19" s="152">
        <v>0</v>
      </c>
      <c r="Z19" s="545">
        <v>26</v>
      </c>
      <c r="AA19" s="152">
        <v>2</v>
      </c>
      <c r="AB19" s="545">
        <v>22</v>
      </c>
      <c r="AC19" s="152">
        <v>2</v>
      </c>
      <c r="AD19" s="545">
        <v>8</v>
      </c>
      <c r="AE19" s="152">
        <v>0</v>
      </c>
      <c r="AF19" s="544">
        <v>40</v>
      </c>
      <c r="AG19" s="152">
        <v>2</v>
      </c>
      <c r="AH19" s="545">
        <v>99</v>
      </c>
      <c r="AI19" s="152">
        <v>0</v>
      </c>
      <c r="AJ19" s="545">
        <v>99</v>
      </c>
      <c r="AK19" s="149">
        <v>0</v>
      </c>
      <c r="AL19" s="545">
        <v>99</v>
      </c>
      <c r="AM19" s="152">
        <v>0</v>
      </c>
      <c r="AN19" s="545">
        <v>99</v>
      </c>
      <c r="AO19" s="152">
        <v>0</v>
      </c>
      <c r="AP19" s="126"/>
      <c r="AQ19" s="127">
        <v>11</v>
      </c>
      <c r="AR19" s="126"/>
      <c r="AS19" s="153">
        <f t="shared" si="8"/>
        <v>1025</v>
      </c>
      <c r="AT19" s="154">
        <f t="shared" si="9"/>
        <v>1090</v>
      </c>
      <c r="AU19" s="154">
        <f t="shared" si="10"/>
        <v>1377</v>
      </c>
      <c r="AV19" s="154">
        <f t="shared" si="11"/>
        <v>1519</v>
      </c>
      <c r="AW19" s="154">
        <f t="shared" si="12"/>
        <v>1284</v>
      </c>
      <c r="AX19" s="154">
        <f t="shared" si="13"/>
        <v>1142</v>
      </c>
      <c r="AY19" s="154">
        <f t="shared" si="14"/>
        <v>1183</v>
      </c>
      <c r="AZ19" s="154">
        <f t="shared" si="15"/>
        <v>1336</v>
      </c>
      <c r="BA19" s="154">
        <f t="shared" si="16"/>
        <v>1006</v>
      </c>
      <c r="BB19" s="154">
        <f t="shared" si="17"/>
        <v>0</v>
      </c>
      <c r="BC19" s="154">
        <f t="shared" si="18"/>
        <v>0</v>
      </c>
      <c r="BD19" s="154">
        <f t="shared" si="2"/>
        <v>0</v>
      </c>
      <c r="BE19" s="155">
        <f t="shared" si="36"/>
        <v>0</v>
      </c>
      <c r="BG19" s="156">
        <f t="shared" si="19"/>
        <v>6</v>
      </c>
      <c r="BH19" s="157">
        <f t="shared" si="20"/>
        <v>9</v>
      </c>
      <c r="BI19" s="157">
        <f t="shared" si="21"/>
        <v>10</v>
      </c>
      <c r="BJ19" s="157">
        <f t="shared" si="22"/>
        <v>12</v>
      </c>
      <c r="BK19" s="157">
        <f t="shared" si="23"/>
        <v>13</v>
      </c>
      <c r="BL19" s="157">
        <f t="shared" si="24"/>
        <v>9</v>
      </c>
      <c r="BM19" s="157">
        <f t="shared" si="25"/>
        <v>10</v>
      </c>
      <c r="BN19" s="157">
        <f t="shared" si="26"/>
        <v>13</v>
      </c>
      <c r="BO19" s="157">
        <f t="shared" si="27"/>
        <v>9</v>
      </c>
      <c r="BP19" s="157">
        <f t="shared" si="28"/>
        <v>0</v>
      </c>
      <c r="BQ19" s="157">
        <f t="shared" si="29"/>
        <v>0</v>
      </c>
      <c r="BR19" s="157">
        <f t="shared" si="30"/>
        <v>0</v>
      </c>
      <c r="BS19" s="157">
        <f t="shared" si="31"/>
        <v>0</v>
      </c>
      <c r="BT19" s="158">
        <f t="shared" si="32"/>
        <v>91</v>
      </c>
      <c r="BU19" s="154">
        <f t="shared" si="33"/>
        <v>0</v>
      </c>
      <c r="BV19" s="154">
        <f t="shared" si="34"/>
        <v>13</v>
      </c>
      <c r="BW19" s="159">
        <f t="shared" si="35"/>
        <v>91</v>
      </c>
    </row>
    <row r="20" spans="1:75" ht="13.8">
      <c r="A20" s="135">
        <v>16</v>
      </c>
      <c r="B20" s="541" t="s">
        <v>384</v>
      </c>
      <c r="C20" s="136" t="s">
        <v>378</v>
      </c>
      <c r="D20" s="137"/>
      <c r="E20" s="138">
        <f t="shared" si="3"/>
        <v>1205.8</v>
      </c>
      <c r="F20" s="139">
        <f t="shared" si="0"/>
        <v>-35.199999999999974</v>
      </c>
      <c r="G20" s="140">
        <v>1241</v>
      </c>
      <c r="H20" s="141">
        <f t="shared" si="1"/>
        <v>28.913888888888891</v>
      </c>
      <c r="I20" s="142">
        <f t="shared" si="4"/>
        <v>84.444444444444343</v>
      </c>
      <c r="J20" s="143">
        <v>24</v>
      </c>
      <c r="K20" s="144">
        <v>9</v>
      </c>
      <c r="L20" s="145">
        <v>9</v>
      </c>
      <c r="M20" s="146">
        <f t="shared" si="5"/>
        <v>1156.5555555555557</v>
      </c>
      <c r="N20" s="142">
        <f t="shared" si="6"/>
        <v>84</v>
      </c>
      <c r="O20" s="147">
        <f t="shared" si="7"/>
        <v>84</v>
      </c>
      <c r="P20" s="542">
        <v>39</v>
      </c>
      <c r="Q20" s="148">
        <v>0</v>
      </c>
      <c r="R20" s="543">
        <v>41</v>
      </c>
      <c r="S20" s="150">
        <v>2</v>
      </c>
      <c r="T20" s="543">
        <v>27</v>
      </c>
      <c r="U20" s="149">
        <v>2</v>
      </c>
      <c r="V20" s="544">
        <v>4</v>
      </c>
      <c r="W20" s="149">
        <v>0</v>
      </c>
      <c r="X20" s="543">
        <v>26</v>
      </c>
      <c r="Y20" s="150">
        <v>1</v>
      </c>
      <c r="Z20" s="543">
        <v>28</v>
      </c>
      <c r="AA20" s="152">
        <v>2</v>
      </c>
      <c r="AB20" s="543">
        <v>24</v>
      </c>
      <c r="AC20" s="152">
        <v>1</v>
      </c>
      <c r="AD20" s="543">
        <v>11</v>
      </c>
      <c r="AE20" s="150">
        <v>1</v>
      </c>
      <c r="AF20" s="544">
        <v>29</v>
      </c>
      <c r="AG20" s="152">
        <v>0</v>
      </c>
      <c r="AH20" s="543">
        <v>99</v>
      </c>
      <c r="AI20" s="150">
        <v>0</v>
      </c>
      <c r="AJ20" s="543">
        <v>99</v>
      </c>
      <c r="AK20" s="152">
        <v>0</v>
      </c>
      <c r="AL20" s="543">
        <v>99</v>
      </c>
      <c r="AM20" s="150">
        <v>0</v>
      </c>
      <c r="AN20" s="545">
        <v>99</v>
      </c>
      <c r="AO20" s="150">
        <v>0</v>
      </c>
      <c r="AP20" s="126"/>
      <c r="AQ20" s="127">
        <v>9</v>
      </c>
      <c r="AR20" s="126"/>
      <c r="AS20" s="153">
        <f t="shared" si="8"/>
        <v>1013</v>
      </c>
      <c r="AT20" s="154">
        <f t="shared" si="9"/>
        <v>1000</v>
      </c>
      <c r="AU20" s="154">
        <f t="shared" si="10"/>
        <v>1141</v>
      </c>
      <c r="AV20" s="154">
        <f t="shared" si="11"/>
        <v>1410</v>
      </c>
      <c r="AW20" s="154">
        <f t="shared" si="12"/>
        <v>1142</v>
      </c>
      <c r="AX20" s="154">
        <f t="shared" si="13"/>
        <v>1131</v>
      </c>
      <c r="AY20" s="154">
        <f t="shared" si="14"/>
        <v>1165</v>
      </c>
      <c r="AZ20" s="154">
        <f t="shared" si="15"/>
        <v>1291</v>
      </c>
      <c r="BA20" s="154">
        <f t="shared" si="16"/>
        <v>1116</v>
      </c>
      <c r="BB20" s="154">
        <f t="shared" si="17"/>
        <v>0</v>
      </c>
      <c r="BC20" s="154">
        <f t="shared" si="18"/>
        <v>0</v>
      </c>
      <c r="BD20" s="154">
        <f t="shared" si="2"/>
        <v>0</v>
      </c>
      <c r="BE20" s="155">
        <f t="shared" si="36"/>
        <v>0</v>
      </c>
      <c r="BG20" s="156">
        <f t="shared" si="19"/>
        <v>12</v>
      </c>
      <c r="BH20" s="157">
        <f t="shared" si="20"/>
        <v>10</v>
      </c>
      <c r="BI20" s="157">
        <f t="shared" si="21"/>
        <v>8</v>
      </c>
      <c r="BJ20" s="157">
        <f t="shared" si="22"/>
        <v>8</v>
      </c>
      <c r="BK20" s="157">
        <f t="shared" si="23"/>
        <v>9</v>
      </c>
      <c r="BL20" s="157">
        <f t="shared" si="24"/>
        <v>7</v>
      </c>
      <c r="BM20" s="157">
        <f t="shared" si="25"/>
        <v>8</v>
      </c>
      <c r="BN20" s="157">
        <f t="shared" si="26"/>
        <v>11</v>
      </c>
      <c r="BO20" s="157">
        <f t="shared" si="27"/>
        <v>11</v>
      </c>
      <c r="BP20" s="157">
        <f t="shared" si="28"/>
        <v>0</v>
      </c>
      <c r="BQ20" s="157">
        <f t="shared" si="29"/>
        <v>0</v>
      </c>
      <c r="BR20" s="157">
        <f t="shared" si="30"/>
        <v>0</v>
      </c>
      <c r="BS20" s="157">
        <f t="shared" si="31"/>
        <v>0</v>
      </c>
      <c r="BT20" s="158">
        <f t="shared" si="32"/>
        <v>84</v>
      </c>
      <c r="BU20" s="154">
        <f t="shared" si="33"/>
        <v>0</v>
      </c>
      <c r="BV20" s="154">
        <f t="shared" si="34"/>
        <v>12</v>
      </c>
      <c r="BW20" s="159">
        <f t="shared" si="35"/>
        <v>84</v>
      </c>
    </row>
    <row r="21" spans="1:75" ht="13.8">
      <c r="A21" s="135">
        <v>17</v>
      </c>
      <c r="B21" s="541" t="s">
        <v>169</v>
      </c>
      <c r="C21" s="136" t="s">
        <v>284</v>
      </c>
      <c r="D21" s="137"/>
      <c r="E21" s="138">
        <f t="shared" si="3"/>
        <v>1231.8</v>
      </c>
      <c r="F21" s="139">
        <f t="shared" si="0"/>
        <v>-3.1999999999999851</v>
      </c>
      <c r="G21" s="140">
        <v>1235</v>
      </c>
      <c r="H21" s="141">
        <f t="shared" si="1"/>
        <v>46.466666666666669</v>
      </c>
      <c r="I21" s="142">
        <f t="shared" si="4"/>
        <v>73.333333333333258</v>
      </c>
      <c r="J21" s="143">
        <v>9</v>
      </c>
      <c r="K21" s="144">
        <v>12</v>
      </c>
      <c r="L21" s="145">
        <v>9</v>
      </c>
      <c r="M21" s="146">
        <f t="shared" si="5"/>
        <v>1161.6666666666667</v>
      </c>
      <c r="N21" s="142">
        <f t="shared" si="6"/>
        <v>80</v>
      </c>
      <c r="O21" s="147">
        <f t="shared" si="7"/>
        <v>80</v>
      </c>
      <c r="P21" s="542">
        <v>40</v>
      </c>
      <c r="Q21" s="148">
        <v>2</v>
      </c>
      <c r="R21" s="545">
        <v>34</v>
      </c>
      <c r="S21" s="152">
        <v>0</v>
      </c>
      <c r="T21" s="544">
        <v>24</v>
      </c>
      <c r="U21" s="149">
        <v>1</v>
      </c>
      <c r="V21" s="544">
        <v>26</v>
      </c>
      <c r="W21" s="152">
        <v>1</v>
      </c>
      <c r="X21" s="545">
        <v>30</v>
      </c>
      <c r="Y21" s="149">
        <v>2</v>
      </c>
      <c r="Z21" s="544">
        <v>10</v>
      </c>
      <c r="AA21" s="150">
        <v>0</v>
      </c>
      <c r="AB21" s="545">
        <v>31</v>
      </c>
      <c r="AC21" s="152">
        <v>2</v>
      </c>
      <c r="AD21" s="545">
        <v>14</v>
      </c>
      <c r="AE21" s="152">
        <v>2</v>
      </c>
      <c r="AF21" s="545">
        <v>12</v>
      </c>
      <c r="AG21" s="152">
        <v>2</v>
      </c>
      <c r="AH21" s="545">
        <v>99</v>
      </c>
      <c r="AI21" s="152">
        <v>0</v>
      </c>
      <c r="AJ21" s="544">
        <v>99</v>
      </c>
      <c r="AK21" s="150">
        <v>0</v>
      </c>
      <c r="AL21" s="545">
        <v>99</v>
      </c>
      <c r="AM21" s="152">
        <v>0</v>
      </c>
      <c r="AN21" s="543">
        <v>99</v>
      </c>
      <c r="AO21" s="152">
        <v>0</v>
      </c>
      <c r="AP21" s="126"/>
      <c r="AQ21" s="127">
        <v>12</v>
      </c>
      <c r="AR21" s="126"/>
      <c r="AS21" s="153">
        <f t="shared" si="8"/>
        <v>1006</v>
      </c>
      <c r="AT21" s="154">
        <f t="shared" si="9"/>
        <v>1073</v>
      </c>
      <c r="AU21" s="154">
        <f t="shared" si="10"/>
        <v>1165</v>
      </c>
      <c r="AV21" s="154">
        <f t="shared" si="11"/>
        <v>1142</v>
      </c>
      <c r="AW21" s="154">
        <f t="shared" si="12"/>
        <v>1102</v>
      </c>
      <c r="AX21" s="154">
        <f t="shared" si="13"/>
        <v>1304</v>
      </c>
      <c r="AY21" s="154">
        <f t="shared" si="14"/>
        <v>1092</v>
      </c>
      <c r="AZ21" s="154">
        <f t="shared" si="15"/>
        <v>1284</v>
      </c>
      <c r="BA21" s="154">
        <f t="shared" si="16"/>
        <v>1287</v>
      </c>
      <c r="BB21" s="154">
        <f t="shared" si="17"/>
        <v>0</v>
      </c>
      <c r="BC21" s="154">
        <f t="shared" si="18"/>
        <v>0</v>
      </c>
      <c r="BD21" s="154">
        <f t="shared" si="2"/>
        <v>0</v>
      </c>
      <c r="BE21" s="155">
        <f t="shared" si="36"/>
        <v>0</v>
      </c>
      <c r="BG21" s="156">
        <f t="shared" si="19"/>
        <v>9</v>
      </c>
      <c r="BH21" s="157">
        <f t="shared" si="20"/>
        <v>8</v>
      </c>
      <c r="BI21" s="157">
        <f t="shared" si="21"/>
        <v>8</v>
      </c>
      <c r="BJ21" s="157">
        <f t="shared" si="22"/>
        <v>9</v>
      </c>
      <c r="BK21" s="157">
        <f t="shared" si="23"/>
        <v>8</v>
      </c>
      <c r="BL21" s="157">
        <f t="shared" si="24"/>
        <v>10</v>
      </c>
      <c r="BM21" s="157">
        <f t="shared" si="25"/>
        <v>8</v>
      </c>
      <c r="BN21" s="157">
        <f t="shared" si="26"/>
        <v>10</v>
      </c>
      <c r="BO21" s="157">
        <f t="shared" si="27"/>
        <v>10</v>
      </c>
      <c r="BP21" s="157">
        <f t="shared" si="28"/>
        <v>0</v>
      </c>
      <c r="BQ21" s="157">
        <f t="shared" si="29"/>
        <v>0</v>
      </c>
      <c r="BR21" s="157">
        <f t="shared" si="30"/>
        <v>0</v>
      </c>
      <c r="BS21" s="157">
        <f t="shared" si="31"/>
        <v>0</v>
      </c>
      <c r="BT21" s="158">
        <f t="shared" si="32"/>
        <v>80</v>
      </c>
      <c r="BU21" s="154">
        <f t="shared" si="33"/>
        <v>0</v>
      </c>
      <c r="BV21" s="154">
        <f t="shared" si="34"/>
        <v>10</v>
      </c>
      <c r="BW21" s="159">
        <f t="shared" si="35"/>
        <v>80</v>
      </c>
    </row>
    <row r="22" spans="1:75" ht="13.8">
      <c r="A22" s="135">
        <v>18</v>
      </c>
      <c r="B22" s="541" t="s">
        <v>385</v>
      </c>
      <c r="C22" s="136" t="s">
        <v>90</v>
      </c>
      <c r="D22" s="137"/>
      <c r="E22" s="138">
        <f t="shared" si="3"/>
        <v>1217.68</v>
      </c>
      <c r="F22" s="139">
        <f t="shared" si="0"/>
        <v>-12.319999999999993</v>
      </c>
      <c r="G22" s="140">
        <v>1230</v>
      </c>
      <c r="H22" s="141">
        <f t="shared" si="1"/>
        <v>36.907333333333334</v>
      </c>
      <c r="I22" s="142">
        <f t="shared" si="4"/>
        <v>-42.666666666666742</v>
      </c>
      <c r="J22" s="143">
        <v>20</v>
      </c>
      <c r="K22" s="144">
        <v>9</v>
      </c>
      <c r="L22" s="145">
        <v>9</v>
      </c>
      <c r="M22" s="146">
        <f t="shared" si="5"/>
        <v>1272.6666666666667</v>
      </c>
      <c r="N22" s="142">
        <f t="shared" si="6"/>
        <v>93</v>
      </c>
      <c r="O22" s="147">
        <f t="shared" si="7"/>
        <v>93</v>
      </c>
      <c r="P22" s="542">
        <v>41</v>
      </c>
      <c r="Q22" s="162">
        <v>2</v>
      </c>
      <c r="R22" s="545">
        <v>1</v>
      </c>
      <c r="S22" s="152">
        <v>1</v>
      </c>
      <c r="T22" s="545">
        <v>3</v>
      </c>
      <c r="U22" s="152">
        <v>0</v>
      </c>
      <c r="V22" s="545">
        <v>21</v>
      </c>
      <c r="W22" s="152">
        <v>1</v>
      </c>
      <c r="X22" s="545">
        <v>31</v>
      </c>
      <c r="Y22" s="152">
        <v>2</v>
      </c>
      <c r="Z22" s="545">
        <v>7</v>
      </c>
      <c r="AA22" s="152">
        <v>1</v>
      </c>
      <c r="AB22" s="545">
        <v>9</v>
      </c>
      <c r="AC22" s="152">
        <v>0</v>
      </c>
      <c r="AD22" s="545">
        <v>23</v>
      </c>
      <c r="AE22" s="152">
        <v>2</v>
      </c>
      <c r="AF22" s="546">
        <v>11</v>
      </c>
      <c r="AG22" s="164">
        <v>0</v>
      </c>
      <c r="AH22" s="545">
        <v>99</v>
      </c>
      <c r="AI22" s="150">
        <v>0</v>
      </c>
      <c r="AJ22" s="544">
        <v>99</v>
      </c>
      <c r="AK22" s="152">
        <v>0</v>
      </c>
      <c r="AL22" s="543">
        <v>99</v>
      </c>
      <c r="AM22" s="152">
        <v>0</v>
      </c>
      <c r="AN22" s="545">
        <v>99</v>
      </c>
      <c r="AO22" s="152">
        <v>0</v>
      </c>
      <c r="AP22" s="126"/>
      <c r="AQ22" s="127">
        <v>9</v>
      </c>
      <c r="AR22" s="126"/>
      <c r="AS22" s="153">
        <f t="shared" si="8"/>
        <v>1000</v>
      </c>
      <c r="AT22" s="154">
        <f t="shared" si="9"/>
        <v>1537</v>
      </c>
      <c r="AU22" s="154">
        <f t="shared" si="10"/>
        <v>1502</v>
      </c>
      <c r="AV22" s="154">
        <f t="shared" si="11"/>
        <v>1191</v>
      </c>
      <c r="AW22" s="154">
        <f t="shared" si="12"/>
        <v>1092</v>
      </c>
      <c r="AX22" s="154">
        <f t="shared" si="13"/>
        <v>1342</v>
      </c>
      <c r="AY22" s="154">
        <f t="shared" si="14"/>
        <v>1318</v>
      </c>
      <c r="AZ22" s="154">
        <f t="shared" si="15"/>
        <v>1181</v>
      </c>
      <c r="BA22" s="154">
        <f t="shared" si="16"/>
        <v>1291</v>
      </c>
      <c r="BB22" s="154">
        <f t="shared" si="17"/>
        <v>0</v>
      </c>
      <c r="BC22" s="154">
        <f t="shared" si="18"/>
        <v>0</v>
      </c>
      <c r="BD22" s="154">
        <f t="shared" si="2"/>
        <v>0</v>
      </c>
      <c r="BE22" s="155">
        <f t="shared" si="36"/>
        <v>0</v>
      </c>
      <c r="BG22" s="156">
        <f t="shared" si="19"/>
        <v>10</v>
      </c>
      <c r="BH22" s="157">
        <f t="shared" si="20"/>
        <v>12</v>
      </c>
      <c r="BI22" s="157">
        <f t="shared" si="21"/>
        <v>15</v>
      </c>
      <c r="BJ22" s="157">
        <f t="shared" si="22"/>
        <v>7</v>
      </c>
      <c r="BK22" s="157">
        <f t="shared" si="23"/>
        <v>8</v>
      </c>
      <c r="BL22" s="157">
        <f t="shared" si="24"/>
        <v>9</v>
      </c>
      <c r="BM22" s="157">
        <f t="shared" si="25"/>
        <v>12</v>
      </c>
      <c r="BN22" s="157">
        <f t="shared" si="26"/>
        <v>9</v>
      </c>
      <c r="BO22" s="157">
        <f t="shared" si="27"/>
        <v>11</v>
      </c>
      <c r="BP22" s="157">
        <f t="shared" si="28"/>
        <v>0</v>
      </c>
      <c r="BQ22" s="157">
        <f t="shared" si="29"/>
        <v>0</v>
      </c>
      <c r="BR22" s="157">
        <f t="shared" si="30"/>
        <v>0</v>
      </c>
      <c r="BS22" s="157">
        <f t="shared" si="31"/>
        <v>0</v>
      </c>
      <c r="BT22" s="158">
        <f t="shared" si="32"/>
        <v>93</v>
      </c>
      <c r="BU22" s="154">
        <f t="shared" si="33"/>
        <v>0</v>
      </c>
      <c r="BV22" s="154">
        <f t="shared" si="34"/>
        <v>15</v>
      </c>
      <c r="BW22" s="159">
        <f t="shared" si="35"/>
        <v>93</v>
      </c>
    </row>
    <row r="23" spans="1:75" ht="13.8">
      <c r="A23" s="135">
        <v>19</v>
      </c>
      <c r="B23" s="541" t="s">
        <v>160</v>
      </c>
      <c r="C23" s="136" t="s">
        <v>118</v>
      </c>
      <c r="D23" s="137"/>
      <c r="E23" s="138">
        <f t="shared" si="3"/>
        <v>1186.98</v>
      </c>
      <c r="F23" s="139">
        <f t="shared" si="0"/>
        <v>-34.02000000000001</v>
      </c>
      <c r="G23" s="140">
        <v>1221</v>
      </c>
      <c r="H23" s="141">
        <f t="shared" si="1"/>
        <v>24.005333333333333</v>
      </c>
      <c r="I23" s="142">
        <f t="shared" si="4"/>
        <v>77.888888888888914</v>
      </c>
      <c r="J23" s="143">
        <v>28</v>
      </c>
      <c r="K23" s="144">
        <v>9</v>
      </c>
      <c r="L23" s="145">
        <v>9</v>
      </c>
      <c r="M23" s="146">
        <f t="shared" si="5"/>
        <v>1143.1111111111111</v>
      </c>
      <c r="N23" s="142">
        <f t="shared" si="6"/>
        <v>73</v>
      </c>
      <c r="O23" s="147">
        <f t="shared" si="7"/>
        <v>73</v>
      </c>
      <c r="P23" s="542">
        <v>42</v>
      </c>
      <c r="Q23" s="162">
        <v>2</v>
      </c>
      <c r="R23" s="545">
        <v>2</v>
      </c>
      <c r="S23" s="152">
        <v>0</v>
      </c>
      <c r="T23" s="545">
        <v>28</v>
      </c>
      <c r="U23" s="152">
        <v>1</v>
      </c>
      <c r="V23" s="545">
        <v>14</v>
      </c>
      <c r="W23" s="152">
        <v>0</v>
      </c>
      <c r="X23" s="545">
        <v>38</v>
      </c>
      <c r="Y23" s="152">
        <v>1</v>
      </c>
      <c r="Z23" s="545">
        <v>31</v>
      </c>
      <c r="AA23" s="152">
        <v>0</v>
      </c>
      <c r="AB23" s="545">
        <v>44</v>
      </c>
      <c r="AC23" s="152">
        <v>2</v>
      </c>
      <c r="AD23" s="545">
        <v>34</v>
      </c>
      <c r="AE23" s="152">
        <v>2</v>
      </c>
      <c r="AF23" s="545">
        <v>25</v>
      </c>
      <c r="AG23" s="152">
        <v>1</v>
      </c>
      <c r="AH23" s="545">
        <v>99</v>
      </c>
      <c r="AI23" s="152">
        <v>0</v>
      </c>
      <c r="AJ23" s="545">
        <v>99</v>
      </c>
      <c r="AK23" s="152">
        <v>0</v>
      </c>
      <c r="AL23" s="545">
        <v>99</v>
      </c>
      <c r="AM23" s="152">
        <v>0</v>
      </c>
      <c r="AN23" s="545">
        <v>99</v>
      </c>
      <c r="AO23" s="152">
        <v>0</v>
      </c>
      <c r="AP23" s="126"/>
      <c r="AQ23" s="127">
        <v>9</v>
      </c>
      <c r="AR23" s="126"/>
      <c r="AS23" s="153">
        <f t="shared" si="8"/>
        <v>1000</v>
      </c>
      <c r="AT23" s="154">
        <f t="shared" si="9"/>
        <v>1519</v>
      </c>
      <c r="AU23" s="154">
        <f t="shared" si="10"/>
        <v>1131</v>
      </c>
      <c r="AV23" s="154">
        <f t="shared" si="11"/>
        <v>1284</v>
      </c>
      <c r="AW23" s="154">
        <f t="shared" si="12"/>
        <v>1025</v>
      </c>
      <c r="AX23" s="154">
        <f t="shared" si="13"/>
        <v>1092</v>
      </c>
      <c r="AY23" s="154">
        <f t="shared" si="14"/>
        <v>1000</v>
      </c>
      <c r="AZ23" s="154">
        <f t="shared" si="15"/>
        <v>1073</v>
      </c>
      <c r="BA23" s="154">
        <f t="shared" si="16"/>
        <v>1164</v>
      </c>
      <c r="BB23" s="154">
        <f t="shared" si="17"/>
        <v>0</v>
      </c>
      <c r="BC23" s="154">
        <f t="shared" si="18"/>
        <v>0</v>
      </c>
      <c r="BD23" s="154">
        <f t="shared" si="2"/>
        <v>0</v>
      </c>
      <c r="BE23" s="155">
        <f t="shared" si="36"/>
        <v>0</v>
      </c>
      <c r="BG23" s="156">
        <f t="shared" si="19"/>
        <v>6</v>
      </c>
      <c r="BH23" s="157">
        <f t="shared" si="20"/>
        <v>12</v>
      </c>
      <c r="BI23" s="157">
        <f t="shared" si="21"/>
        <v>7</v>
      </c>
      <c r="BJ23" s="157">
        <f t="shared" si="22"/>
        <v>10</v>
      </c>
      <c r="BK23" s="157">
        <f t="shared" si="23"/>
        <v>6</v>
      </c>
      <c r="BL23" s="157">
        <f t="shared" si="24"/>
        <v>8</v>
      </c>
      <c r="BM23" s="157">
        <f t="shared" si="25"/>
        <v>7</v>
      </c>
      <c r="BN23" s="157">
        <f t="shared" si="26"/>
        <v>8</v>
      </c>
      <c r="BO23" s="157">
        <f t="shared" si="27"/>
        <v>9</v>
      </c>
      <c r="BP23" s="157">
        <f t="shared" si="28"/>
        <v>0</v>
      </c>
      <c r="BQ23" s="157">
        <f t="shared" si="29"/>
        <v>0</v>
      </c>
      <c r="BR23" s="157">
        <f t="shared" si="30"/>
        <v>0</v>
      </c>
      <c r="BS23" s="157">
        <f t="shared" si="31"/>
        <v>0</v>
      </c>
      <c r="BT23" s="158">
        <f t="shared" si="32"/>
        <v>73</v>
      </c>
      <c r="BU23" s="154">
        <f t="shared" si="33"/>
        <v>0</v>
      </c>
      <c r="BV23" s="154">
        <f t="shared" si="34"/>
        <v>12</v>
      </c>
      <c r="BW23" s="159">
        <f t="shared" si="35"/>
        <v>73</v>
      </c>
    </row>
    <row r="24" spans="1:75" ht="13.8">
      <c r="A24" s="135">
        <v>20</v>
      </c>
      <c r="B24" s="541" t="s">
        <v>386</v>
      </c>
      <c r="C24" s="136" t="s">
        <v>378</v>
      </c>
      <c r="D24" s="137"/>
      <c r="E24" s="138">
        <f t="shared" si="3"/>
        <v>1166.24</v>
      </c>
      <c r="F24" s="139">
        <f t="shared" si="0"/>
        <v>-30.760000000000023</v>
      </c>
      <c r="G24" s="140">
        <v>1197</v>
      </c>
      <c r="H24" s="141">
        <f t="shared" si="1"/>
        <v>0</v>
      </c>
      <c r="I24" s="142">
        <f t="shared" si="4"/>
        <v>-51.333333333333258</v>
      </c>
      <c r="J24" s="143">
        <v>37</v>
      </c>
      <c r="K24" s="144">
        <v>7</v>
      </c>
      <c r="L24" s="145">
        <v>9</v>
      </c>
      <c r="M24" s="146">
        <f t="shared" si="5"/>
        <v>1248.3333333333333</v>
      </c>
      <c r="N24" s="142">
        <f t="shared" si="6"/>
        <v>86</v>
      </c>
      <c r="O24" s="147">
        <f t="shared" si="7"/>
        <v>86</v>
      </c>
      <c r="P24" s="542">
        <v>43</v>
      </c>
      <c r="Q24" s="162">
        <v>2</v>
      </c>
      <c r="R24" s="545">
        <v>4</v>
      </c>
      <c r="S24" s="152">
        <v>1</v>
      </c>
      <c r="T24" s="545">
        <v>12</v>
      </c>
      <c r="U24" s="152">
        <v>1</v>
      </c>
      <c r="V24" s="545">
        <v>9</v>
      </c>
      <c r="W24" s="152">
        <v>1</v>
      </c>
      <c r="X24" s="545">
        <v>1</v>
      </c>
      <c r="Y24" s="152">
        <v>0</v>
      </c>
      <c r="Z24" s="545">
        <v>27</v>
      </c>
      <c r="AA24" s="152">
        <v>2</v>
      </c>
      <c r="AB24" s="545">
        <v>8</v>
      </c>
      <c r="AC24" s="152">
        <v>0</v>
      </c>
      <c r="AD24" s="545">
        <v>29</v>
      </c>
      <c r="AE24" s="152">
        <v>0</v>
      </c>
      <c r="AF24" s="545">
        <v>32</v>
      </c>
      <c r="AG24" s="152">
        <v>0</v>
      </c>
      <c r="AH24" s="545">
        <v>99</v>
      </c>
      <c r="AI24" s="152">
        <v>0</v>
      </c>
      <c r="AJ24" s="545">
        <v>99</v>
      </c>
      <c r="AK24" s="152">
        <v>0</v>
      </c>
      <c r="AL24" s="545">
        <v>99</v>
      </c>
      <c r="AM24" s="152">
        <v>0</v>
      </c>
      <c r="AN24" s="545">
        <v>99</v>
      </c>
      <c r="AO24" s="152">
        <v>0</v>
      </c>
      <c r="AP24" s="126"/>
      <c r="AQ24" s="127">
        <v>7</v>
      </c>
      <c r="AR24" s="126"/>
      <c r="AS24" s="153">
        <f t="shared" si="8"/>
        <v>1000</v>
      </c>
      <c r="AT24" s="154">
        <f t="shared" si="9"/>
        <v>1410</v>
      </c>
      <c r="AU24" s="154">
        <f t="shared" si="10"/>
        <v>1287</v>
      </c>
      <c r="AV24" s="154">
        <f t="shared" si="11"/>
        <v>1318</v>
      </c>
      <c r="AW24" s="154">
        <f t="shared" si="12"/>
        <v>1537</v>
      </c>
      <c r="AX24" s="154">
        <f t="shared" si="13"/>
        <v>1141</v>
      </c>
      <c r="AY24" s="154">
        <f t="shared" si="14"/>
        <v>1336</v>
      </c>
      <c r="AZ24" s="154">
        <f t="shared" si="15"/>
        <v>1116</v>
      </c>
      <c r="BA24" s="154">
        <f t="shared" si="16"/>
        <v>1090</v>
      </c>
      <c r="BB24" s="154">
        <f t="shared" si="17"/>
        <v>0</v>
      </c>
      <c r="BC24" s="154">
        <f t="shared" si="18"/>
        <v>0</v>
      </c>
      <c r="BD24" s="154">
        <f t="shared" si="2"/>
        <v>0</v>
      </c>
      <c r="BE24" s="155">
        <f t="shared" si="36"/>
        <v>0</v>
      </c>
      <c r="BG24" s="156">
        <f t="shared" si="19"/>
        <v>3</v>
      </c>
      <c r="BH24" s="157">
        <f t="shared" si="20"/>
        <v>8</v>
      </c>
      <c r="BI24" s="157">
        <f t="shared" si="21"/>
        <v>10</v>
      </c>
      <c r="BJ24" s="157">
        <f t="shared" si="22"/>
        <v>12</v>
      </c>
      <c r="BK24" s="157">
        <f t="shared" si="23"/>
        <v>12</v>
      </c>
      <c r="BL24" s="157">
        <f t="shared" si="24"/>
        <v>8</v>
      </c>
      <c r="BM24" s="157">
        <f t="shared" si="25"/>
        <v>13</v>
      </c>
      <c r="BN24" s="157">
        <f t="shared" si="26"/>
        <v>11</v>
      </c>
      <c r="BO24" s="157">
        <f t="shared" si="27"/>
        <v>9</v>
      </c>
      <c r="BP24" s="157">
        <f t="shared" si="28"/>
        <v>0</v>
      </c>
      <c r="BQ24" s="157">
        <f t="shared" si="29"/>
        <v>0</v>
      </c>
      <c r="BR24" s="157">
        <f t="shared" si="30"/>
        <v>0</v>
      </c>
      <c r="BS24" s="157">
        <f t="shared" si="31"/>
        <v>0</v>
      </c>
      <c r="BT24" s="158">
        <f t="shared" si="32"/>
        <v>86</v>
      </c>
      <c r="BU24" s="154">
        <f t="shared" si="33"/>
        <v>0</v>
      </c>
      <c r="BV24" s="154">
        <f t="shared" si="34"/>
        <v>13</v>
      </c>
      <c r="BW24" s="159">
        <f t="shared" si="35"/>
        <v>86</v>
      </c>
    </row>
    <row r="25" spans="1:75" ht="13.8">
      <c r="A25" s="135">
        <v>21</v>
      </c>
      <c r="B25" s="541" t="s">
        <v>177</v>
      </c>
      <c r="C25" s="136" t="s">
        <v>124</v>
      </c>
      <c r="D25" s="137"/>
      <c r="E25" s="138">
        <f t="shared" si="3"/>
        <v>1132.7</v>
      </c>
      <c r="F25" s="139">
        <f t="shared" si="0"/>
        <v>-58.3</v>
      </c>
      <c r="G25" s="140">
        <v>1191</v>
      </c>
      <c r="H25" s="141">
        <f t="shared" si="1"/>
        <v>0</v>
      </c>
      <c r="I25" s="142">
        <f t="shared" si="4"/>
        <v>101.66666666666674</v>
      </c>
      <c r="J25" s="143">
        <v>40</v>
      </c>
      <c r="K25" s="144">
        <v>7</v>
      </c>
      <c r="L25" s="145">
        <v>9</v>
      </c>
      <c r="M25" s="146">
        <f t="shared" si="5"/>
        <v>1089.3333333333333</v>
      </c>
      <c r="N25" s="142">
        <f t="shared" si="6"/>
        <v>70</v>
      </c>
      <c r="O25" s="147">
        <f t="shared" si="7"/>
        <v>70</v>
      </c>
      <c r="P25" s="542">
        <v>44</v>
      </c>
      <c r="Q25" s="162">
        <v>1</v>
      </c>
      <c r="R25" s="545">
        <v>14</v>
      </c>
      <c r="S25" s="152">
        <v>0</v>
      </c>
      <c r="T25" s="545">
        <v>47</v>
      </c>
      <c r="U25" s="152">
        <v>2</v>
      </c>
      <c r="V25" s="545">
        <v>18</v>
      </c>
      <c r="W25" s="152">
        <v>1</v>
      </c>
      <c r="X25" s="545">
        <v>32</v>
      </c>
      <c r="Y25" s="152">
        <v>0</v>
      </c>
      <c r="Z25" s="545">
        <v>35</v>
      </c>
      <c r="AA25" s="152">
        <v>1</v>
      </c>
      <c r="AB25" s="545">
        <v>40</v>
      </c>
      <c r="AC25" s="152">
        <v>0</v>
      </c>
      <c r="AD25" s="545">
        <v>28</v>
      </c>
      <c r="AE25" s="152">
        <v>0</v>
      </c>
      <c r="AF25" s="545">
        <v>43</v>
      </c>
      <c r="AG25" s="152">
        <v>2</v>
      </c>
      <c r="AH25" s="545">
        <v>99</v>
      </c>
      <c r="AI25" s="152">
        <v>0</v>
      </c>
      <c r="AJ25" s="545">
        <v>99</v>
      </c>
      <c r="AK25" s="152">
        <v>0</v>
      </c>
      <c r="AL25" s="545">
        <v>99</v>
      </c>
      <c r="AM25" s="152">
        <v>0</v>
      </c>
      <c r="AN25" s="545">
        <v>99</v>
      </c>
      <c r="AO25" s="152">
        <v>0</v>
      </c>
      <c r="AP25" s="126"/>
      <c r="AQ25" s="127">
        <v>7</v>
      </c>
      <c r="AR25" s="126"/>
      <c r="AS25" s="153">
        <f t="shared" si="8"/>
        <v>1000</v>
      </c>
      <c r="AT25" s="154">
        <f t="shared" si="9"/>
        <v>1284</v>
      </c>
      <c r="AU25" s="154">
        <f t="shared" si="10"/>
        <v>1000</v>
      </c>
      <c r="AV25" s="154">
        <f t="shared" si="11"/>
        <v>1230</v>
      </c>
      <c r="AW25" s="154">
        <f t="shared" si="12"/>
        <v>1090</v>
      </c>
      <c r="AX25" s="154">
        <f t="shared" si="13"/>
        <v>1063</v>
      </c>
      <c r="AY25" s="154">
        <f t="shared" si="14"/>
        <v>1006</v>
      </c>
      <c r="AZ25" s="154">
        <f t="shared" si="15"/>
        <v>1131</v>
      </c>
      <c r="BA25" s="154">
        <f t="shared" si="16"/>
        <v>1000</v>
      </c>
      <c r="BB25" s="154">
        <f t="shared" si="17"/>
        <v>0</v>
      </c>
      <c r="BC25" s="154">
        <f t="shared" si="18"/>
        <v>0</v>
      </c>
      <c r="BD25" s="154">
        <f t="shared" si="2"/>
        <v>0</v>
      </c>
      <c r="BE25" s="155">
        <f t="shared" si="36"/>
        <v>0</v>
      </c>
      <c r="BG25" s="156">
        <f t="shared" si="19"/>
        <v>7</v>
      </c>
      <c r="BH25" s="157">
        <f t="shared" si="20"/>
        <v>10</v>
      </c>
      <c r="BI25" s="157">
        <f t="shared" si="21"/>
        <v>6</v>
      </c>
      <c r="BJ25" s="157">
        <f t="shared" si="22"/>
        <v>9</v>
      </c>
      <c r="BK25" s="157">
        <f t="shared" si="23"/>
        <v>9</v>
      </c>
      <c r="BL25" s="157">
        <f t="shared" si="24"/>
        <v>10</v>
      </c>
      <c r="BM25" s="157">
        <f t="shared" si="25"/>
        <v>9</v>
      </c>
      <c r="BN25" s="157">
        <f t="shared" si="26"/>
        <v>7</v>
      </c>
      <c r="BO25" s="157">
        <f t="shared" si="27"/>
        <v>3</v>
      </c>
      <c r="BP25" s="157">
        <f t="shared" si="28"/>
        <v>0</v>
      </c>
      <c r="BQ25" s="157">
        <f t="shared" si="29"/>
        <v>0</v>
      </c>
      <c r="BR25" s="157">
        <f t="shared" si="30"/>
        <v>0</v>
      </c>
      <c r="BS25" s="157">
        <f t="shared" si="31"/>
        <v>0</v>
      </c>
      <c r="BT25" s="158">
        <f t="shared" si="32"/>
        <v>70</v>
      </c>
      <c r="BU25" s="154">
        <f t="shared" si="33"/>
        <v>0</v>
      </c>
      <c r="BV25" s="154">
        <f t="shared" si="34"/>
        <v>10</v>
      </c>
      <c r="BW25" s="159">
        <f t="shared" si="35"/>
        <v>70</v>
      </c>
    </row>
    <row r="26" spans="1:75" ht="13.8">
      <c r="A26" s="135">
        <v>22</v>
      </c>
      <c r="B26" s="541" t="s">
        <v>164</v>
      </c>
      <c r="C26" s="136" t="s">
        <v>387</v>
      </c>
      <c r="D26" s="137"/>
      <c r="E26" s="138">
        <f t="shared" si="3"/>
        <v>1175.6400000000001</v>
      </c>
      <c r="F26" s="139">
        <f t="shared" si="0"/>
        <v>-7.3599999999999888</v>
      </c>
      <c r="G26" s="140">
        <v>1183</v>
      </c>
      <c r="H26" s="141">
        <f t="shared" si="1"/>
        <v>39.523000000000003</v>
      </c>
      <c r="I26" s="142">
        <f t="shared" si="4"/>
        <v>-14.666666666666742</v>
      </c>
      <c r="J26" s="143">
        <v>16</v>
      </c>
      <c r="K26" s="144">
        <v>10</v>
      </c>
      <c r="L26" s="145">
        <v>9</v>
      </c>
      <c r="M26" s="146">
        <f t="shared" si="5"/>
        <v>1197.6666666666667</v>
      </c>
      <c r="N26" s="142">
        <f t="shared" si="6"/>
        <v>87</v>
      </c>
      <c r="O26" s="147">
        <f t="shared" si="7"/>
        <v>87</v>
      </c>
      <c r="P26" s="542">
        <v>45</v>
      </c>
      <c r="Q26" s="162">
        <v>2</v>
      </c>
      <c r="R26" s="545">
        <v>5</v>
      </c>
      <c r="S26" s="152">
        <v>0</v>
      </c>
      <c r="T26" s="545">
        <v>33</v>
      </c>
      <c r="U26" s="152">
        <v>2</v>
      </c>
      <c r="V26" s="545">
        <v>10</v>
      </c>
      <c r="W26" s="152">
        <v>2</v>
      </c>
      <c r="X26" s="545">
        <v>12</v>
      </c>
      <c r="Y26" s="152">
        <v>0</v>
      </c>
      <c r="Z26" s="545">
        <v>9</v>
      </c>
      <c r="AA26" s="152">
        <v>1</v>
      </c>
      <c r="AB26" s="545">
        <v>15</v>
      </c>
      <c r="AC26" s="152">
        <v>0</v>
      </c>
      <c r="AD26" s="545">
        <v>35</v>
      </c>
      <c r="AE26" s="152">
        <v>1</v>
      </c>
      <c r="AF26" s="545">
        <v>37</v>
      </c>
      <c r="AG26" s="152">
        <v>2</v>
      </c>
      <c r="AH26" s="545">
        <v>99</v>
      </c>
      <c r="AI26" s="152">
        <v>0</v>
      </c>
      <c r="AJ26" s="545">
        <v>99</v>
      </c>
      <c r="AK26" s="152">
        <v>0</v>
      </c>
      <c r="AL26" s="545">
        <v>99</v>
      </c>
      <c r="AM26" s="152">
        <v>0</v>
      </c>
      <c r="AN26" s="545">
        <v>99</v>
      </c>
      <c r="AO26" s="152">
        <v>0</v>
      </c>
      <c r="AP26" s="126"/>
      <c r="AQ26" s="127">
        <v>10</v>
      </c>
      <c r="AR26" s="126"/>
      <c r="AS26" s="153">
        <f t="shared" si="8"/>
        <v>1000</v>
      </c>
      <c r="AT26" s="154">
        <f t="shared" si="9"/>
        <v>1400</v>
      </c>
      <c r="AU26" s="154">
        <f t="shared" si="10"/>
        <v>1080</v>
      </c>
      <c r="AV26" s="154">
        <f t="shared" si="11"/>
        <v>1304</v>
      </c>
      <c r="AW26" s="154">
        <f t="shared" si="12"/>
        <v>1287</v>
      </c>
      <c r="AX26" s="154">
        <f t="shared" si="13"/>
        <v>1318</v>
      </c>
      <c r="AY26" s="154">
        <f t="shared" si="14"/>
        <v>1275</v>
      </c>
      <c r="AZ26" s="154">
        <f t="shared" si="15"/>
        <v>1063</v>
      </c>
      <c r="BA26" s="154">
        <f t="shared" si="16"/>
        <v>1052</v>
      </c>
      <c r="BB26" s="154">
        <f t="shared" si="17"/>
        <v>0</v>
      </c>
      <c r="BC26" s="154">
        <f t="shared" si="18"/>
        <v>0</v>
      </c>
      <c r="BD26" s="154">
        <f t="shared" si="2"/>
        <v>0</v>
      </c>
      <c r="BE26" s="155">
        <f t="shared" si="36"/>
        <v>0</v>
      </c>
      <c r="BG26" s="156">
        <f t="shared" si="19"/>
        <v>5</v>
      </c>
      <c r="BH26" s="157">
        <f t="shared" si="20"/>
        <v>12</v>
      </c>
      <c r="BI26" s="157">
        <f t="shared" si="21"/>
        <v>9</v>
      </c>
      <c r="BJ26" s="157">
        <f t="shared" si="22"/>
        <v>10</v>
      </c>
      <c r="BK26" s="157">
        <f t="shared" si="23"/>
        <v>10</v>
      </c>
      <c r="BL26" s="157">
        <f t="shared" si="24"/>
        <v>12</v>
      </c>
      <c r="BM26" s="157">
        <f t="shared" si="25"/>
        <v>11</v>
      </c>
      <c r="BN26" s="157">
        <f t="shared" si="26"/>
        <v>10</v>
      </c>
      <c r="BO26" s="157">
        <f t="shared" si="27"/>
        <v>8</v>
      </c>
      <c r="BP26" s="157">
        <f t="shared" si="28"/>
        <v>0</v>
      </c>
      <c r="BQ26" s="157">
        <f t="shared" si="29"/>
        <v>0</v>
      </c>
      <c r="BR26" s="157">
        <f t="shared" si="30"/>
        <v>0</v>
      </c>
      <c r="BS26" s="157">
        <f t="shared" si="31"/>
        <v>0</v>
      </c>
      <c r="BT26" s="158">
        <f t="shared" si="32"/>
        <v>87</v>
      </c>
      <c r="BU26" s="154">
        <f t="shared" si="33"/>
        <v>0</v>
      </c>
      <c r="BV26" s="154">
        <f t="shared" si="34"/>
        <v>12</v>
      </c>
      <c r="BW26" s="159">
        <f t="shared" si="35"/>
        <v>87</v>
      </c>
    </row>
    <row r="27" spans="1:75" ht="13.8">
      <c r="A27" s="135">
        <v>23</v>
      </c>
      <c r="B27" s="541" t="s">
        <v>388</v>
      </c>
      <c r="C27" s="136" t="s">
        <v>389</v>
      </c>
      <c r="D27" s="137"/>
      <c r="E27" s="138">
        <f t="shared" si="3"/>
        <v>1149.92</v>
      </c>
      <c r="F27" s="139">
        <f t="shared" si="0"/>
        <v>-31.080000000000023</v>
      </c>
      <c r="G27" s="140">
        <v>1181</v>
      </c>
      <c r="H27" s="141">
        <f t="shared" si="1"/>
        <v>22.388888888888886</v>
      </c>
      <c r="I27" s="142">
        <f t="shared" si="4"/>
        <v>61.555555555555657</v>
      </c>
      <c r="J27" s="143">
        <v>29</v>
      </c>
      <c r="K27" s="144">
        <v>9</v>
      </c>
      <c r="L27" s="145">
        <v>9</v>
      </c>
      <c r="M27" s="146">
        <f t="shared" si="5"/>
        <v>1119.4444444444443</v>
      </c>
      <c r="N27" s="142">
        <f t="shared" si="6"/>
        <v>71</v>
      </c>
      <c r="O27" s="147">
        <f t="shared" si="7"/>
        <v>71</v>
      </c>
      <c r="P27" s="542">
        <v>46</v>
      </c>
      <c r="Q27" s="162">
        <v>2</v>
      </c>
      <c r="R27" s="545">
        <v>6</v>
      </c>
      <c r="S27" s="152">
        <v>0</v>
      </c>
      <c r="T27" s="545">
        <v>30</v>
      </c>
      <c r="U27" s="152">
        <v>0</v>
      </c>
      <c r="V27" s="545">
        <v>28</v>
      </c>
      <c r="W27" s="152">
        <v>0</v>
      </c>
      <c r="X27" s="545">
        <v>36</v>
      </c>
      <c r="Y27" s="152">
        <v>2</v>
      </c>
      <c r="Z27" s="545">
        <v>38</v>
      </c>
      <c r="AA27" s="152">
        <v>2</v>
      </c>
      <c r="AB27" s="545">
        <v>34</v>
      </c>
      <c r="AC27" s="152">
        <v>2</v>
      </c>
      <c r="AD27" s="545">
        <v>18</v>
      </c>
      <c r="AE27" s="152">
        <v>0</v>
      </c>
      <c r="AF27" s="545">
        <v>33</v>
      </c>
      <c r="AG27" s="152">
        <v>1</v>
      </c>
      <c r="AH27" s="545">
        <v>99</v>
      </c>
      <c r="AI27" s="152">
        <v>0</v>
      </c>
      <c r="AJ27" s="545">
        <v>99</v>
      </c>
      <c r="AK27" s="152">
        <v>0</v>
      </c>
      <c r="AL27" s="545">
        <v>99</v>
      </c>
      <c r="AM27" s="152">
        <v>0</v>
      </c>
      <c r="AN27" s="545">
        <v>99</v>
      </c>
      <c r="AO27" s="152">
        <v>0</v>
      </c>
      <c r="AP27" s="126"/>
      <c r="AQ27" s="127">
        <v>9</v>
      </c>
      <c r="AR27" s="126"/>
      <c r="AS27" s="153">
        <f t="shared" si="8"/>
        <v>1000</v>
      </c>
      <c r="AT27" s="154">
        <f t="shared" si="9"/>
        <v>1377</v>
      </c>
      <c r="AU27" s="154">
        <f t="shared" si="10"/>
        <v>1102</v>
      </c>
      <c r="AV27" s="154">
        <f t="shared" si="11"/>
        <v>1131</v>
      </c>
      <c r="AW27" s="154">
        <f t="shared" si="12"/>
        <v>1057</v>
      </c>
      <c r="AX27" s="154">
        <f t="shared" si="13"/>
        <v>1025</v>
      </c>
      <c r="AY27" s="154">
        <f t="shared" si="14"/>
        <v>1073</v>
      </c>
      <c r="AZ27" s="154">
        <f t="shared" si="15"/>
        <v>1230</v>
      </c>
      <c r="BA27" s="154">
        <f t="shared" si="16"/>
        <v>1080</v>
      </c>
      <c r="BB27" s="154">
        <f t="shared" si="17"/>
        <v>0</v>
      </c>
      <c r="BC27" s="154">
        <f t="shared" si="18"/>
        <v>0</v>
      </c>
      <c r="BD27" s="154">
        <f t="shared" si="2"/>
        <v>0</v>
      </c>
      <c r="BE27" s="155">
        <f t="shared" si="36"/>
        <v>0</v>
      </c>
      <c r="BG27" s="156">
        <f t="shared" si="19"/>
        <v>7</v>
      </c>
      <c r="BH27" s="157">
        <f t="shared" si="20"/>
        <v>10</v>
      </c>
      <c r="BI27" s="157">
        <f t="shared" si="21"/>
        <v>8</v>
      </c>
      <c r="BJ27" s="157">
        <f t="shared" si="22"/>
        <v>7</v>
      </c>
      <c r="BK27" s="157">
        <f t="shared" si="23"/>
        <v>7</v>
      </c>
      <c r="BL27" s="157">
        <f t="shared" si="24"/>
        <v>6</v>
      </c>
      <c r="BM27" s="157">
        <f t="shared" si="25"/>
        <v>8</v>
      </c>
      <c r="BN27" s="157">
        <f t="shared" si="26"/>
        <v>9</v>
      </c>
      <c r="BO27" s="157">
        <f t="shared" si="27"/>
        <v>9</v>
      </c>
      <c r="BP27" s="157">
        <f t="shared" si="28"/>
        <v>0</v>
      </c>
      <c r="BQ27" s="157">
        <f t="shared" si="29"/>
        <v>0</v>
      </c>
      <c r="BR27" s="157">
        <f t="shared" si="30"/>
        <v>0</v>
      </c>
      <c r="BS27" s="157">
        <f t="shared" si="31"/>
        <v>0</v>
      </c>
      <c r="BT27" s="158">
        <f t="shared" si="32"/>
        <v>71</v>
      </c>
      <c r="BU27" s="154">
        <f t="shared" si="33"/>
        <v>0</v>
      </c>
      <c r="BV27" s="154">
        <f t="shared" si="34"/>
        <v>10</v>
      </c>
      <c r="BW27" s="159">
        <f t="shared" si="35"/>
        <v>71</v>
      </c>
    </row>
    <row r="28" spans="1:75" ht="13.8">
      <c r="A28" s="135">
        <v>24</v>
      </c>
      <c r="B28" s="541" t="s">
        <v>165</v>
      </c>
      <c r="C28" s="136" t="s">
        <v>80</v>
      </c>
      <c r="D28" s="137"/>
      <c r="E28" s="138">
        <f t="shared" si="3"/>
        <v>1135.76</v>
      </c>
      <c r="F28" s="139">
        <f t="shared" si="0"/>
        <v>-29.240000000000013</v>
      </c>
      <c r="G28" s="140">
        <v>1165</v>
      </c>
      <c r="H28" s="141">
        <f t="shared" si="1"/>
        <v>0</v>
      </c>
      <c r="I28" s="142">
        <f t="shared" si="4"/>
        <v>-4.2222222222221717</v>
      </c>
      <c r="J28" s="143">
        <v>34</v>
      </c>
      <c r="K28" s="144">
        <v>8</v>
      </c>
      <c r="L28" s="145">
        <v>9</v>
      </c>
      <c r="M28" s="146">
        <f t="shared" si="5"/>
        <v>1169.2222222222222</v>
      </c>
      <c r="N28" s="142">
        <f t="shared" si="6"/>
        <v>81</v>
      </c>
      <c r="O28" s="147">
        <f t="shared" si="7"/>
        <v>81</v>
      </c>
      <c r="P28" s="542">
        <v>1</v>
      </c>
      <c r="Q28" s="162">
        <v>0</v>
      </c>
      <c r="R28" s="545">
        <v>43</v>
      </c>
      <c r="S28" s="152">
        <v>2</v>
      </c>
      <c r="T28" s="545">
        <v>17</v>
      </c>
      <c r="U28" s="152">
        <v>1</v>
      </c>
      <c r="V28" s="545">
        <v>7</v>
      </c>
      <c r="W28" s="152">
        <v>0</v>
      </c>
      <c r="X28" s="545">
        <v>46</v>
      </c>
      <c r="Y28" s="152">
        <v>2</v>
      </c>
      <c r="Z28" s="545">
        <v>29</v>
      </c>
      <c r="AA28" s="152">
        <v>1</v>
      </c>
      <c r="AB28" s="545">
        <v>16</v>
      </c>
      <c r="AC28" s="152">
        <v>1</v>
      </c>
      <c r="AD28" s="545">
        <v>37</v>
      </c>
      <c r="AE28" s="152">
        <v>1</v>
      </c>
      <c r="AF28" s="545">
        <v>41</v>
      </c>
      <c r="AG28" s="152">
        <v>0</v>
      </c>
      <c r="AH28" s="545">
        <v>99</v>
      </c>
      <c r="AI28" s="152">
        <v>0</v>
      </c>
      <c r="AJ28" s="545">
        <v>99</v>
      </c>
      <c r="AK28" s="152">
        <v>0</v>
      </c>
      <c r="AL28" s="545">
        <v>99</v>
      </c>
      <c r="AM28" s="152">
        <v>0</v>
      </c>
      <c r="AN28" s="545">
        <v>99</v>
      </c>
      <c r="AO28" s="152">
        <v>0</v>
      </c>
      <c r="AP28" s="126"/>
      <c r="AQ28" s="127">
        <v>8</v>
      </c>
      <c r="AR28" s="126"/>
      <c r="AS28" s="153">
        <f t="shared" si="8"/>
        <v>1537</v>
      </c>
      <c r="AT28" s="154">
        <f t="shared" si="9"/>
        <v>1000</v>
      </c>
      <c r="AU28" s="154">
        <f t="shared" si="10"/>
        <v>1235</v>
      </c>
      <c r="AV28" s="154">
        <f t="shared" si="11"/>
        <v>1342</v>
      </c>
      <c r="AW28" s="154">
        <f t="shared" si="12"/>
        <v>1000</v>
      </c>
      <c r="AX28" s="154">
        <f t="shared" si="13"/>
        <v>1116</v>
      </c>
      <c r="AY28" s="154">
        <f t="shared" si="14"/>
        <v>1241</v>
      </c>
      <c r="AZ28" s="154">
        <f t="shared" si="15"/>
        <v>1052</v>
      </c>
      <c r="BA28" s="154">
        <f t="shared" si="16"/>
        <v>1000</v>
      </c>
      <c r="BB28" s="154">
        <f t="shared" si="17"/>
        <v>0</v>
      </c>
      <c r="BC28" s="154">
        <f t="shared" si="18"/>
        <v>0</v>
      </c>
      <c r="BD28" s="154">
        <f t="shared" si="2"/>
        <v>0</v>
      </c>
      <c r="BE28" s="155">
        <f t="shared" si="36"/>
        <v>0</v>
      </c>
      <c r="BG28" s="156">
        <f t="shared" si="19"/>
        <v>12</v>
      </c>
      <c r="BH28" s="157">
        <f t="shared" si="20"/>
        <v>3</v>
      </c>
      <c r="BI28" s="157">
        <f t="shared" si="21"/>
        <v>12</v>
      </c>
      <c r="BJ28" s="157">
        <f t="shared" si="22"/>
        <v>9</v>
      </c>
      <c r="BK28" s="157">
        <f t="shared" si="23"/>
        <v>7</v>
      </c>
      <c r="BL28" s="157">
        <f t="shared" si="24"/>
        <v>11</v>
      </c>
      <c r="BM28" s="157">
        <f t="shared" si="25"/>
        <v>9</v>
      </c>
      <c r="BN28" s="157">
        <f t="shared" si="26"/>
        <v>8</v>
      </c>
      <c r="BO28" s="157">
        <f t="shared" si="27"/>
        <v>10</v>
      </c>
      <c r="BP28" s="157">
        <f t="shared" si="28"/>
        <v>0</v>
      </c>
      <c r="BQ28" s="157">
        <f t="shared" si="29"/>
        <v>0</v>
      </c>
      <c r="BR28" s="157">
        <f t="shared" si="30"/>
        <v>0</v>
      </c>
      <c r="BS28" s="157">
        <f t="shared" si="31"/>
        <v>0</v>
      </c>
      <c r="BT28" s="158">
        <f t="shared" si="32"/>
        <v>81</v>
      </c>
      <c r="BU28" s="154">
        <f t="shared" si="33"/>
        <v>0</v>
      </c>
      <c r="BV28" s="154">
        <f t="shared" si="34"/>
        <v>12</v>
      </c>
      <c r="BW28" s="159">
        <f t="shared" si="35"/>
        <v>81</v>
      </c>
    </row>
    <row r="29" spans="1:75" ht="13.8">
      <c r="A29" s="135">
        <v>25</v>
      </c>
      <c r="B29" s="541" t="s">
        <v>158</v>
      </c>
      <c r="C29" s="136" t="s">
        <v>307</v>
      </c>
      <c r="D29" s="137"/>
      <c r="E29" s="138">
        <f t="shared" si="3"/>
        <v>1145.5999999999999</v>
      </c>
      <c r="F29" s="139">
        <f t="shared" si="0"/>
        <v>-18.399999999999999</v>
      </c>
      <c r="G29" s="140">
        <v>1164</v>
      </c>
      <c r="H29" s="141">
        <f t="shared" si="1"/>
        <v>30.495111111111115</v>
      </c>
      <c r="I29" s="142">
        <f t="shared" si="4"/>
        <v>-8.8888888888889142</v>
      </c>
      <c r="J29" s="143">
        <v>23</v>
      </c>
      <c r="K29" s="144">
        <v>9</v>
      </c>
      <c r="L29" s="145">
        <v>9</v>
      </c>
      <c r="M29" s="146">
        <f t="shared" si="5"/>
        <v>1172.8888888888889</v>
      </c>
      <c r="N29" s="142">
        <f t="shared" si="6"/>
        <v>87</v>
      </c>
      <c r="O29" s="147">
        <f t="shared" si="7"/>
        <v>87</v>
      </c>
      <c r="P29" s="542">
        <v>2</v>
      </c>
      <c r="Q29" s="162">
        <v>0</v>
      </c>
      <c r="R29" s="545">
        <v>42</v>
      </c>
      <c r="S29" s="152">
        <v>2</v>
      </c>
      <c r="T29" s="545">
        <v>8</v>
      </c>
      <c r="U29" s="152">
        <v>0</v>
      </c>
      <c r="V29" s="545">
        <v>33</v>
      </c>
      <c r="W29" s="152">
        <v>2</v>
      </c>
      <c r="X29" s="545">
        <v>10</v>
      </c>
      <c r="Y29" s="152">
        <v>0</v>
      </c>
      <c r="Z29" s="545">
        <v>40</v>
      </c>
      <c r="AA29" s="152">
        <v>1</v>
      </c>
      <c r="AB29" s="545">
        <v>32</v>
      </c>
      <c r="AC29" s="152">
        <v>2</v>
      </c>
      <c r="AD29" s="545">
        <v>41</v>
      </c>
      <c r="AE29" s="152">
        <v>1</v>
      </c>
      <c r="AF29" s="545">
        <v>19</v>
      </c>
      <c r="AG29" s="152">
        <v>1</v>
      </c>
      <c r="AH29" s="545">
        <v>99</v>
      </c>
      <c r="AI29" s="152">
        <v>0</v>
      </c>
      <c r="AJ29" s="545">
        <v>99</v>
      </c>
      <c r="AK29" s="152">
        <v>0</v>
      </c>
      <c r="AL29" s="545">
        <v>99</v>
      </c>
      <c r="AM29" s="152">
        <v>0</v>
      </c>
      <c r="AN29" s="545">
        <v>99</v>
      </c>
      <c r="AO29" s="152">
        <v>0</v>
      </c>
      <c r="AP29" s="126"/>
      <c r="AQ29" s="127">
        <v>9</v>
      </c>
      <c r="AR29" s="126"/>
      <c r="AS29" s="153">
        <f t="shared" si="8"/>
        <v>1519</v>
      </c>
      <c r="AT29" s="154">
        <f t="shared" si="9"/>
        <v>1000</v>
      </c>
      <c r="AU29" s="154">
        <f t="shared" si="10"/>
        <v>1336</v>
      </c>
      <c r="AV29" s="154">
        <f t="shared" si="11"/>
        <v>1080</v>
      </c>
      <c r="AW29" s="154">
        <f t="shared" si="12"/>
        <v>1304</v>
      </c>
      <c r="AX29" s="154">
        <f t="shared" si="13"/>
        <v>1006</v>
      </c>
      <c r="AY29" s="154">
        <f t="shared" si="14"/>
        <v>1090</v>
      </c>
      <c r="AZ29" s="154">
        <f t="shared" si="15"/>
        <v>1000</v>
      </c>
      <c r="BA29" s="154">
        <f t="shared" si="16"/>
        <v>1221</v>
      </c>
      <c r="BB29" s="154">
        <f t="shared" si="17"/>
        <v>0</v>
      </c>
      <c r="BC29" s="154">
        <f t="shared" si="18"/>
        <v>0</v>
      </c>
      <c r="BD29" s="154">
        <f t="shared" si="2"/>
        <v>0</v>
      </c>
      <c r="BE29" s="155">
        <f t="shared" si="36"/>
        <v>0</v>
      </c>
      <c r="BG29" s="156">
        <f t="shared" si="19"/>
        <v>12</v>
      </c>
      <c r="BH29" s="157">
        <f t="shared" si="20"/>
        <v>6</v>
      </c>
      <c r="BI29" s="157">
        <f t="shared" si="21"/>
        <v>13</v>
      </c>
      <c r="BJ29" s="157">
        <f t="shared" si="22"/>
        <v>9</v>
      </c>
      <c r="BK29" s="157">
        <f t="shared" si="23"/>
        <v>10</v>
      </c>
      <c r="BL29" s="157">
        <f t="shared" si="24"/>
        <v>9</v>
      </c>
      <c r="BM29" s="157">
        <f t="shared" si="25"/>
        <v>9</v>
      </c>
      <c r="BN29" s="157">
        <f t="shared" si="26"/>
        <v>10</v>
      </c>
      <c r="BO29" s="157">
        <f t="shared" si="27"/>
        <v>9</v>
      </c>
      <c r="BP29" s="157">
        <f t="shared" si="28"/>
        <v>0</v>
      </c>
      <c r="BQ29" s="157">
        <f t="shared" si="29"/>
        <v>0</v>
      </c>
      <c r="BR29" s="157">
        <f t="shared" si="30"/>
        <v>0</v>
      </c>
      <c r="BS29" s="157">
        <f t="shared" si="31"/>
        <v>0</v>
      </c>
      <c r="BT29" s="158">
        <f t="shared" si="32"/>
        <v>87</v>
      </c>
      <c r="BU29" s="154">
        <f t="shared" si="33"/>
        <v>0</v>
      </c>
      <c r="BV29" s="154">
        <f t="shared" si="34"/>
        <v>13</v>
      </c>
      <c r="BW29" s="159">
        <f t="shared" si="35"/>
        <v>87</v>
      </c>
    </row>
    <row r="30" spans="1:75" ht="13.8">
      <c r="A30" s="135">
        <v>26</v>
      </c>
      <c r="B30" s="541" t="s">
        <v>390</v>
      </c>
      <c r="C30" s="136" t="s">
        <v>167</v>
      </c>
      <c r="D30" s="137"/>
      <c r="E30" s="138">
        <f t="shared" si="3"/>
        <v>1131.6400000000001</v>
      </c>
      <c r="F30" s="139">
        <f t="shared" si="0"/>
        <v>-10.359999999999978</v>
      </c>
      <c r="G30" s="140">
        <v>1142</v>
      </c>
      <c r="H30" s="141">
        <f t="shared" si="1"/>
        <v>33.475555555555559</v>
      </c>
      <c r="I30" s="142">
        <f t="shared" si="4"/>
        <v>-53.555555555555657</v>
      </c>
      <c r="J30" s="143">
        <v>21</v>
      </c>
      <c r="K30" s="144">
        <v>9</v>
      </c>
      <c r="L30" s="145">
        <v>9</v>
      </c>
      <c r="M30" s="146">
        <f t="shared" si="5"/>
        <v>1195.5555555555557</v>
      </c>
      <c r="N30" s="142">
        <f t="shared" si="6"/>
        <v>90</v>
      </c>
      <c r="O30" s="147">
        <f t="shared" si="7"/>
        <v>90</v>
      </c>
      <c r="P30" s="542">
        <v>3</v>
      </c>
      <c r="Q30" s="162">
        <v>1</v>
      </c>
      <c r="R30" s="545">
        <v>37</v>
      </c>
      <c r="S30" s="152">
        <v>2</v>
      </c>
      <c r="T30" s="545">
        <v>9</v>
      </c>
      <c r="U30" s="152">
        <v>0</v>
      </c>
      <c r="V30" s="545">
        <v>17</v>
      </c>
      <c r="W30" s="152">
        <v>1</v>
      </c>
      <c r="X30" s="545">
        <v>16</v>
      </c>
      <c r="Y30" s="152">
        <v>1</v>
      </c>
      <c r="Z30" s="545">
        <v>15</v>
      </c>
      <c r="AA30" s="152">
        <v>0</v>
      </c>
      <c r="AB30" s="545">
        <v>33</v>
      </c>
      <c r="AC30" s="152">
        <v>0</v>
      </c>
      <c r="AD30" s="545">
        <v>36</v>
      </c>
      <c r="AE30" s="152">
        <v>2</v>
      </c>
      <c r="AF30" s="545">
        <v>46</v>
      </c>
      <c r="AG30" s="152">
        <v>2</v>
      </c>
      <c r="AH30" s="545">
        <v>99</v>
      </c>
      <c r="AI30" s="152">
        <v>0</v>
      </c>
      <c r="AJ30" s="545">
        <v>99</v>
      </c>
      <c r="AK30" s="152">
        <v>0</v>
      </c>
      <c r="AL30" s="545">
        <v>99</v>
      </c>
      <c r="AM30" s="152">
        <v>0</v>
      </c>
      <c r="AN30" s="545">
        <v>99</v>
      </c>
      <c r="AO30" s="152">
        <v>0</v>
      </c>
      <c r="AP30" s="126"/>
      <c r="AQ30" s="127">
        <v>9</v>
      </c>
      <c r="AR30" s="126"/>
      <c r="AS30" s="153">
        <f t="shared" si="8"/>
        <v>1502</v>
      </c>
      <c r="AT30" s="154">
        <f t="shared" si="9"/>
        <v>1052</v>
      </c>
      <c r="AU30" s="154">
        <f t="shared" si="10"/>
        <v>1318</v>
      </c>
      <c r="AV30" s="154">
        <f t="shared" si="11"/>
        <v>1235</v>
      </c>
      <c r="AW30" s="154">
        <f t="shared" si="12"/>
        <v>1241</v>
      </c>
      <c r="AX30" s="154">
        <f t="shared" si="13"/>
        <v>1275</v>
      </c>
      <c r="AY30" s="154">
        <f t="shared" si="14"/>
        <v>1080</v>
      </c>
      <c r="AZ30" s="154">
        <f t="shared" si="15"/>
        <v>1057</v>
      </c>
      <c r="BA30" s="154">
        <f t="shared" si="16"/>
        <v>1000</v>
      </c>
      <c r="BB30" s="154">
        <f t="shared" si="17"/>
        <v>0</v>
      </c>
      <c r="BC30" s="154">
        <f t="shared" si="18"/>
        <v>0</v>
      </c>
      <c r="BD30" s="154">
        <f t="shared" si="2"/>
        <v>0</v>
      </c>
      <c r="BE30" s="155">
        <f t="shared" si="36"/>
        <v>0</v>
      </c>
      <c r="BG30" s="156">
        <f t="shared" si="19"/>
        <v>15</v>
      </c>
      <c r="BH30" s="157">
        <f t="shared" si="20"/>
        <v>8</v>
      </c>
      <c r="BI30" s="157">
        <f t="shared" si="21"/>
        <v>12</v>
      </c>
      <c r="BJ30" s="157">
        <f t="shared" si="22"/>
        <v>12</v>
      </c>
      <c r="BK30" s="157">
        <f t="shared" si="23"/>
        <v>9</v>
      </c>
      <c r="BL30" s="157">
        <f t="shared" si="24"/>
        <v>11</v>
      </c>
      <c r="BM30" s="157">
        <f t="shared" si="25"/>
        <v>9</v>
      </c>
      <c r="BN30" s="157">
        <f t="shared" si="26"/>
        <v>7</v>
      </c>
      <c r="BO30" s="157">
        <f t="shared" si="27"/>
        <v>7</v>
      </c>
      <c r="BP30" s="157">
        <f t="shared" si="28"/>
        <v>0</v>
      </c>
      <c r="BQ30" s="157">
        <f t="shared" si="29"/>
        <v>0</v>
      </c>
      <c r="BR30" s="157">
        <f t="shared" si="30"/>
        <v>0</v>
      </c>
      <c r="BS30" s="157">
        <f t="shared" si="31"/>
        <v>0</v>
      </c>
      <c r="BT30" s="158">
        <f t="shared" si="32"/>
        <v>90</v>
      </c>
      <c r="BU30" s="154">
        <f t="shared" si="33"/>
        <v>0</v>
      </c>
      <c r="BV30" s="154">
        <f t="shared" si="34"/>
        <v>15</v>
      </c>
      <c r="BW30" s="159">
        <f t="shared" si="35"/>
        <v>90</v>
      </c>
    </row>
    <row r="31" spans="1:75" ht="13.8">
      <c r="A31" s="135">
        <v>27</v>
      </c>
      <c r="B31" s="541" t="s">
        <v>391</v>
      </c>
      <c r="C31" s="136" t="s">
        <v>351</v>
      </c>
      <c r="D31" s="137"/>
      <c r="E31" s="138">
        <f t="shared" si="3"/>
        <v>1106</v>
      </c>
      <c r="F31" s="139">
        <f t="shared" si="0"/>
        <v>-35.000000000000014</v>
      </c>
      <c r="G31" s="140">
        <v>1141</v>
      </c>
      <c r="H31" s="141">
        <f t="shared" si="1"/>
        <v>0</v>
      </c>
      <c r="I31" s="142">
        <f t="shared" si="4"/>
        <v>27.777777777777828</v>
      </c>
      <c r="J31" s="143">
        <v>36</v>
      </c>
      <c r="K31" s="144">
        <v>8</v>
      </c>
      <c r="L31" s="145">
        <v>9</v>
      </c>
      <c r="M31" s="146">
        <f t="shared" si="5"/>
        <v>1113.2222222222222</v>
      </c>
      <c r="N31" s="142">
        <f t="shared" si="6"/>
        <v>70</v>
      </c>
      <c r="O31" s="147">
        <f t="shared" si="7"/>
        <v>70</v>
      </c>
      <c r="P31" s="542">
        <v>4</v>
      </c>
      <c r="Q31" s="162">
        <v>0</v>
      </c>
      <c r="R31" s="545">
        <v>46</v>
      </c>
      <c r="S31" s="152">
        <v>2</v>
      </c>
      <c r="T31" s="545">
        <v>16</v>
      </c>
      <c r="U31" s="152">
        <v>0</v>
      </c>
      <c r="V31" s="545">
        <v>40</v>
      </c>
      <c r="W31" s="152">
        <v>1</v>
      </c>
      <c r="X31" s="545">
        <v>42</v>
      </c>
      <c r="Y31" s="152">
        <v>2</v>
      </c>
      <c r="Z31" s="545">
        <v>20</v>
      </c>
      <c r="AA31" s="152">
        <v>0</v>
      </c>
      <c r="AB31" s="545">
        <v>35</v>
      </c>
      <c r="AC31" s="152">
        <v>0</v>
      </c>
      <c r="AD31" s="545">
        <v>30</v>
      </c>
      <c r="AE31" s="152">
        <v>1</v>
      </c>
      <c r="AF31" s="545">
        <v>47</v>
      </c>
      <c r="AG31" s="152">
        <v>2</v>
      </c>
      <c r="AH31" s="545">
        <v>99</v>
      </c>
      <c r="AI31" s="152">
        <v>0</v>
      </c>
      <c r="AJ31" s="545">
        <v>99</v>
      </c>
      <c r="AK31" s="152">
        <v>0</v>
      </c>
      <c r="AL31" s="545">
        <v>99</v>
      </c>
      <c r="AM31" s="152">
        <v>0</v>
      </c>
      <c r="AN31" s="545">
        <v>99</v>
      </c>
      <c r="AO31" s="152">
        <v>0</v>
      </c>
      <c r="AP31" s="126"/>
      <c r="AQ31" s="127">
        <v>8</v>
      </c>
      <c r="AR31" s="126"/>
      <c r="AS31" s="153">
        <f t="shared" si="8"/>
        <v>1410</v>
      </c>
      <c r="AT31" s="154">
        <f t="shared" si="9"/>
        <v>1000</v>
      </c>
      <c r="AU31" s="154">
        <f t="shared" si="10"/>
        <v>1241</v>
      </c>
      <c r="AV31" s="154">
        <f t="shared" si="11"/>
        <v>1006</v>
      </c>
      <c r="AW31" s="154">
        <f t="shared" si="12"/>
        <v>1000</v>
      </c>
      <c r="AX31" s="154">
        <f t="shared" si="13"/>
        <v>1197</v>
      </c>
      <c r="AY31" s="154">
        <f t="shared" si="14"/>
        <v>1063</v>
      </c>
      <c r="AZ31" s="154">
        <f t="shared" si="15"/>
        <v>1102</v>
      </c>
      <c r="BA31" s="154">
        <f t="shared" si="16"/>
        <v>1000</v>
      </c>
      <c r="BB31" s="154">
        <f t="shared" si="17"/>
        <v>0</v>
      </c>
      <c r="BC31" s="154">
        <f t="shared" si="18"/>
        <v>0</v>
      </c>
      <c r="BD31" s="154">
        <f t="shared" si="2"/>
        <v>0</v>
      </c>
      <c r="BE31" s="155">
        <f t="shared" si="36"/>
        <v>0</v>
      </c>
      <c r="BG31" s="156">
        <f t="shared" si="19"/>
        <v>8</v>
      </c>
      <c r="BH31" s="157">
        <f t="shared" si="20"/>
        <v>7</v>
      </c>
      <c r="BI31" s="157">
        <f t="shared" si="21"/>
        <v>9</v>
      </c>
      <c r="BJ31" s="157">
        <f t="shared" si="22"/>
        <v>9</v>
      </c>
      <c r="BK31" s="157">
        <f t="shared" si="23"/>
        <v>6</v>
      </c>
      <c r="BL31" s="157">
        <f t="shared" si="24"/>
        <v>7</v>
      </c>
      <c r="BM31" s="157">
        <f t="shared" si="25"/>
        <v>10</v>
      </c>
      <c r="BN31" s="157">
        <f t="shared" si="26"/>
        <v>8</v>
      </c>
      <c r="BO31" s="157">
        <f t="shared" si="27"/>
        <v>6</v>
      </c>
      <c r="BP31" s="157">
        <f t="shared" si="28"/>
        <v>0</v>
      </c>
      <c r="BQ31" s="157">
        <f t="shared" si="29"/>
        <v>0</v>
      </c>
      <c r="BR31" s="157">
        <f t="shared" si="30"/>
        <v>0</v>
      </c>
      <c r="BS31" s="157">
        <f t="shared" si="31"/>
        <v>0</v>
      </c>
      <c r="BT31" s="158">
        <f t="shared" si="32"/>
        <v>70</v>
      </c>
      <c r="BU31" s="154">
        <f t="shared" si="33"/>
        <v>0</v>
      </c>
      <c r="BV31" s="154">
        <f t="shared" si="34"/>
        <v>10</v>
      </c>
      <c r="BW31" s="159">
        <f t="shared" si="35"/>
        <v>70</v>
      </c>
    </row>
    <row r="32" spans="1:75" ht="13.8">
      <c r="A32" s="135">
        <v>28</v>
      </c>
      <c r="B32" s="541" t="s">
        <v>162</v>
      </c>
      <c r="C32" s="136" t="s">
        <v>114</v>
      </c>
      <c r="D32" s="137"/>
      <c r="E32" s="138">
        <f t="shared" si="3"/>
        <v>1105.8</v>
      </c>
      <c r="F32" s="139">
        <f t="shared" si="0"/>
        <v>-25.200000000000014</v>
      </c>
      <c r="G32" s="140">
        <v>1131</v>
      </c>
      <c r="H32" s="141">
        <f t="shared" si="1"/>
        <v>0</v>
      </c>
      <c r="I32" s="142">
        <f t="shared" si="4"/>
        <v>-82.222222222222172</v>
      </c>
      <c r="J32" s="143">
        <v>38</v>
      </c>
      <c r="K32" s="144">
        <v>7</v>
      </c>
      <c r="L32" s="145">
        <v>9</v>
      </c>
      <c r="M32" s="146">
        <f t="shared" si="5"/>
        <v>1213.2222222222222</v>
      </c>
      <c r="N32" s="142">
        <f t="shared" si="6"/>
        <v>79</v>
      </c>
      <c r="O32" s="147">
        <f t="shared" si="7"/>
        <v>79</v>
      </c>
      <c r="P32" s="542">
        <v>5</v>
      </c>
      <c r="Q32" s="162">
        <v>0</v>
      </c>
      <c r="R32" s="545">
        <v>45</v>
      </c>
      <c r="S32" s="152">
        <v>2</v>
      </c>
      <c r="T32" s="545">
        <v>19</v>
      </c>
      <c r="U32" s="152">
        <v>1</v>
      </c>
      <c r="V32" s="545">
        <v>23</v>
      </c>
      <c r="W32" s="152">
        <v>2</v>
      </c>
      <c r="X32" s="545">
        <v>11</v>
      </c>
      <c r="Y32" s="152">
        <v>0</v>
      </c>
      <c r="Z32" s="545">
        <v>16</v>
      </c>
      <c r="AA32" s="152">
        <v>0</v>
      </c>
      <c r="AB32" s="545">
        <v>37</v>
      </c>
      <c r="AC32" s="152">
        <v>0</v>
      </c>
      <c r="AD32" s="545">
        <v>21</v>
      </c>
      <c r="AE32" s="152">
        <v>2</v>
      </c>
      <c r="AF32" s="545">
        <v>7</v>
      </c>
      <c r="AG32" s="152">
        <v>0</v>
      </c>
      <c r="AH32" s="545">
        <v>99</v>
      </c>
      <c r="AI32" s="152">
        <v>0</v>
      </c>
      <c r="AJ32" s="545">
        <v>99</v>
      </c>
      <c r="AK32" s="152">
        <v>0</v>
      </c>
      <c r="AL32" s="545">
        <v>99</v>
      </c>
      <c r="AM32" s="152">
        <v>0</v>
      </c>
      <c r="AN32" s="545">
        <v>99</v>
      </c>
      <c r="AO32" s="152">
        <v>0</v>
      </c>
      <c r="AP32" s="126"/>
      <c r="AQ32" s="127">
        <v>7</v>
      </c>
      <c r="AR32" s="126"/>
      <c r="AS32" s="153">
        <f t="shared" si="8"/>
        <v>1400</v>
      </c>
      <c r="AT32" s="154">
        <f t="shared" si="9"/>
        <v>1000</v>
      </c>
      <c r="AU32" s="154">
        <f t="shared" si="10"/>
        <v>1221</v>
      </c>
      <c r="AV32" s="154">
        <f t="shared" si="11"/>
        <v>1181</v>
      </c>
      <c r="AW32" s="154">
        <f t="shared" si="12"/>
        <v>1291</v>
      </c>
      <c r="AX32" s="154">
        <f t="shared" si="13"/>
        <v>1241</v>
      </c>
      <c r="AY32" s="154">
        <f t="shared" si="14"/>
        <v>1052</v>
      </c>
      <c r="AZ32" s="154">
        <f t="shared" si="15"/>
        <v>1191</v>
      </c>
      <c r="BA32" s="154">
        <f t="shared" si="16"/>
        <v>1342</v>
      </c>
      <c r="BB32" s="154">
        <f t="shared" si="17"/>
        <v>0</v>
      </c>
      <c r="BC32" s="154">
        <f t="shared" si="18"/>
        <v>0</v>
      </c>
      <c r="BD32" s="154">
        <f t="shared" si="2"/>
        <v>0</v>
      </c>
      <c r="BE32" s="155">
        <f t="shared" si="36"/>
        <v>0</v>
      </c>
      <c r="BG32" s="156">
        <f t="shared" si="19"/>
        <v>12</v>
      </c>
      <c r="BH32" s="157">
        <f t="shared" si="20"/>
        <v>5</v>
      </c>
      <c r="BI32" s="157">
        <f t="shared" si="21"/>
        <v>9</v>
      </c>
      <c r="BJ32" s="157">
        <f t="shared" si="22"/>
        <v>9</v>
      </c>
      <c r="BK32" s="157">
        <f t="shared" si="23"/>
        <v>11</v>
      </c>
      <c r="BL32" s="157">
        <f t="shared" si="24"/>
        <v>9</v>
      </c>
      <c r="BM32" s="157">
        <f t="shared" si="25"/>
        <v>8</v>
      </c>
      <c r="BN32" s="157">
        <f t="shared" si="26"/>
        <v>7</v>
      </c>
      <c r="BO32" s="157">
        <f t="shared" si="27"/>
        <v>9</v>
      </c>
      <c r="BP32" s="157">
        <f t="shared" si="28"/>
        <v>0</v>
      </c>
      <c r="BQ32" s="157">
        <f t="shared" si="29"/>
        <v>0</v>
      </c>
      <c r="BR32" s="157">
        <f t="shared" si="30"/>
        <v>0</v>
      </c>
      <c r="BS32" s="157">
        <f t="shared" si="31"/>
        <v>0</v>
      </c>
      <c r="BT32" s="158">
        <f t="shared" si="32"/>
        <v>79</v>
      </c>
      <c r="BU32" s="154">
        <f t="shared" si="33"/>
        <v>0</v>
      </c>
      <c r="BV32" s="154">
        <f t="shared" si="34"/>
        <v>12</v>
      </c>
      <c r="BW32" s="159">
        <f t="shared" si="35"/>
        <v>79</v>
      </c>
    </row>
    <row r="33" spans="1:75" ht="13.8">
      <c r="A33" s="135">
        <v>29</v>
      </c>
      <c r="B33" s="541" t="s">
        <v>170</v>
      </c>
      <c r="C33" s="136" t="s">
        <v>135</v>
      </c>
      <c r="D33" s="137"/>
      <c r="E33" s="138">
        <f t="shared" si="3"/>
        <v>1130.9000000000001</v>
      </c>
      <c r="F33" s="139">
        <f t="shared" si="0"/>
        <v>14.900000000000011</v>
      </c>
      <c r="G33" s="140">
        <v>1116</v>
      </c>
      <c r="H33" s="141">
        <f t="shared" si="1"/>
        <v>45.553555555555555</v>
      </c>
      <c r="I33" s="142">
        <f t="shared" si="4"/>
        <v>-82.777777777777828</v>
      </c>
      <c r="J33" s="143">
        <v>11</v>
      </c>
      <c r="K33" s="144">
        <v>11</v>
      </c>
      <c r="L33" s="145">
        <v>9</v>
      </c>
      <c r="M33" s="146">
        <f t="shared" si="5"/>
        <v>1198.7777777777778</v>
      </c>
      <c r="N33" s="142">
        <f t="shared" si="6"/>
        <v>77</v>
      </c>
      <c r="O33" s="147">
        <f t="shared" si="7"/>
        <v>77</v>
      </c>
      <c r="P33" s="542">
        <v>6</v>
      </c>
      <c r="Q33" s="162">
        <v>0</v>
      </c>
      <c r="R33" s="545">
        <v>47</v>
      </c>
      <c r="S33" s="152">
        <v>1</v>
      </c>
      <c r="T33" s="545">
        <v>40</v>
      </c>
      <c r="U33" s="152">
        <v>1</v>
      </c>
      <c r="V33" s="545">
        <v>36</v>
      </c>
      <c r="W33" s="152">
        <v>2</v>
      </c>
      <c r="X33" s="545">
        <v>8</v>
      </c>
      <c r="Y33" s="152">
        <v>1</v>
      </c>
      <c r="Z33" s="545">
        <v>24</v>
      </c>
      <c r="AA33" s="152">
        <v>1</v>
      </c>
      <c r="AB33" s="545">
        <v>4</v>
      </c>
      <c r="AC33" s="152">
        <v>1</v>
      </c>
      <c r="AD33" s="545">
        <v>20</v>
      </c>
      <c r="AE33" s="152">
        <v>2</v>
      </c>
      <c r="AF33" s="545">
        <v>16</v>
      </c>
      <c r="AG33" s="152">
        <v>2</v>
      </c>
      <c r="AH33" s="545">
        <v>99</v>
      </c>
      <c r="AI33" s="152">
        <v>0</v>
      </c>
      <c r="AJ33" s="545">
        <v>99</v>
      </c>
      <c r="AK33" s="152">
        <v>0</v>
      </c>
      <c r="AL33" s="545">
        <v>99</v>
      </c>
      <c r="AM33" s="152">
        <v>0</v>
      </c>
      <c r="AN33" s="545">
        <v>99</v>
      </c>
      <c r="AO33" s="152">
        <v>0</v>
      </c>
      <c r="AP33" s="126"/>
      <c r="AQ33" s="127">
        <v>11</v>
      </c>
      <c r="AR33" s="126"/>
      <c r="AS33" s="153">
        <f t="shared" si="8"/>
        <v>1377</v>
      </c>
      <c r="AT33" s="154">
        <f t="shared" si="9"/>
        <v>1000</v>
      </c>
      <c r="AU33" s="154">
        <f t="shared" si="10"/>
        <v>1006</v>
      </c>
      <c r="AV33" s="154">
        <f t="shared" si="11"/>
        <v>1057</v>
      </c>
      <c r="AW33" s="154">
        <f t="shared" si="12"/>
        <v>1336</v>
      </c>
      <c r="AX33" s="154">
        <f t="shared" si="13"/>
        <v>1165</v>
      </c>
      <c r="AY33" s="154">
        <f t="shared" si="14"/>
        <v>1410</v>
      </c>
      <c r="AZ33" s="154">
        <f t="shared" si="15"/>
        <v>1197</v>
      </c>
      <c r="BA33" s="154">
        <f t="shared" si="16"/>
        <v>1241</v>
      </c>
      <c r="BB33" s="154">
        <f t="shared" si="17"/>
        <v>0</v>
      </c>
      <c r="BC33" s="154">
        <f t="shared" si="18"/>
        <v>0</v>
      </c>
      <c r="BD33" s="154">
        <f t="shared" si="2"/>
        <v>0</v>
      </c>
      <c r="BE33" s="155">
        <f t="shared" si="36"/>
        <v>0</v>
      </c>
      <c r="BG33" s="156">
        <f t="shared" si="19"/>
        <v>10</v>
      </c>
      <c r="BH33" s="157">
        <f t="shared" si="20"/>
        <v>6</v>
      </c>
      <c r="BI33" s="157">
        <f t="shared" si="21"/>
        <v>9</v>
      </c>
      <c r="BJ33" s="157">
        <f t="shared" si="22"/>
        <v>7</v>
      </c>
      <c r="BK33" s="157">
        <f t="shared" si="23"/>
        <v>13</v>
      </c>
      <c r="BL33" s="157">
        <f t="shared" si="24"/>
        <v>8</v>
      </c>
      <c r="BM33" s="157">
        <f t="shared" si="25"/>
        <v>8</v>
      </c>
      <c r="BN33" s="157">
        <f t="shared" si="26"/>
        <v>7</v>
      </c>
      <c r="BO33" s="157">
        <f t="shared" si="27"/>
        <v>9</v>
      </c>
      <c r="BP33" s="157">
        <f t="shared" si="28"/>
        <v>0</v>
      </c>
      <c r="BQ33" s="157">
        <f t="shared" si="29"/>
        <v>0</v>
      </c>
      <c r="BR33" s="157">
        <f t="shared" si="30"/>
        <v>0</v>
      </c>
      <c r="BS33" s="157">
        <f t="shared" si="31"/>
        <v>0</v>
      </c>
      <c r="BT33" s="158">
        <f t="shared" si="32"/>
        <v>77</v>
      </c>
      <c r="BU33" s="154">
        <f t="shared" si="33"/>
        <v>0</v>
      </c>
      <c r="BV33" s="154">
        <f t="shared" si="34"/>
        <v>13</v>
      </c>
      <c r="BW33" s="159">
        <f t="shared" si="35"/>
        <v>77</v>
      </c>
    </row>
    <row r="34" spans="1:75" ht="13.8">
      <c r="A34" s="135">
        <v>30</v>
      </c>
      <c r="B34" s="541" t="s">
        <v>392</v>
      </c>
      <c r="C34" s="136" t="s">
        <v>128</v>
      </c>
      <c r="D34" s="137"/>
      <c r="E34" s="138">
        <f t="shared" si="3"/>
        <v>1084.6600000000001</v>
      </c>
      <c r="F34" s="139">
        <f t="shared" si="0"/>
        <v>-17.340000000000018</v>
      </c>
      <c r="G34" s="140">
        <v>1102</v>
      </c>
      <c r="H34" s="141">
        <f t="shared" si="1"/>
        <v>0</v>
      </c>
      <c r="I34" s="142">
        <f t="shared" si="4"/>
        <v>-70.333333333333258</v>
      </c>
      <c r="J34" s="143">
        <v>33</v>
      </c>
      <c r="K34" s="144">
        <v>8</v>
      </c>
      <c r="L34" s="145">
        <v>9</v>
      </c>
      <c r="M34" s="146">
        <f t="shared" si="5"/>
        <v>1172.3333333333333</v>
      </c>
      <c r="N34" s="142">
        <f t="shared" si="6"/>
        <v>86</v>
      </c>
      <c r="O34" s="147">
        <f t="shared" si="7"/>
        <v>86</v>
      </c>
      <c r="P34" s="542">
        <v>7</v>
      </c>
      <c r="Q34" s="162">
        <v>2</v>
      </c>
      <c r="R34" s="545">
        <v>13</v>
      </c>
      <c r="S34" s="152">
        <v>0</v>
      </c>
      <c r="T34" s="545">
        <v>23</v>
      </c>
      <c r="U34" s="152">
        <v>2</v>
      </c>
      <c r="V34" s="545">
        <v>11</v>
      </c>
      <c r="W34" s="152">
        <v>0</v>
      </c>
      <c r="X34" s="545">
        <v>17</v>
      </c>
      <c r="Y34" s="152">
        <v>0</v>
      </c>
      <c r="Z34" s="545">
        <v>37</v>
      </c>
      <c r="AA34" s="152">
        <v>1</v>
      </c>
      <c r="AB34" s="545">
        <v>41</v>
      </c>
      <c r="AC34" s="152">
        <v>0</v>
      </c>
      <c r="AD34" s="545">
        <v>27</v>
      </c>
      <c r="AE34" s="152">
        <v>1</v>
      </c>
      <c r="AF34" s="545">
        <v>38</v>
      </c>
      <c r="AG34" s="152">
        <v>2</v>
      </c>
      <c r="AH34" s="545">
        <v>99</v>
      </c>
      <c r="AI34" s="152">
        <v>0</v>
      </c>
      <c r="AJ34" s="545">
        <v>99</v>
      </c>
      <c r="AK34" s="152">
        <v>0</v>
      </c>
      <c r="AL34" s="545">
        <v>99</v>
      </c>
      <c r="AM34" s="152">
        <v>0</v>
      </c>
      <c r="AN34" s="545">
        <v>99</v>
      </c>
      <c r="AO34" s="152">
        <v>0</v>
      </c>
      <c r="AP34" s="126"/>
      <c r="AQ34" s="127">
        <v>8</v>
      </c>
      <c r="AR34" s="126"/>
      <c r="AS34" s="153">
        <f t="shared" si="8"/>
        <v>1342</v>
      </c>
      <c r="AT34" s="154">
        <f t="shared" si="9"/>
        <v>1284</v>
      </c>
      <c r="AU34" s="154">
        <f t="shared" si="10"/>
        <v>1181</v>
      </c>
      <c r="AV34" s="154">
        <f t="shared" si="11"/>
        <v>1291</v>
      </c>
      <c r="AW34" s="154">
        <f t="shared" si="12"/>
        <v>1235</v>
      </c>
      <c r="AX34" s="154">
        <f t="shared" si="13"/>
        <v>1052</v>
      </c>
      <c r="AY34" s="154">
        <f t="shared" si="14"/>
        <v>1000</v>
      </c>
      <c r="AZ34" s="154">
        <f t="shared" si="15"/>
        <v>1141</v>
      </c>
      <c r="BA34" s="154">
        <f t="shared" si="16"/>
        <v>1025</v>
      </c>
      <c r="BB34" s="154">
        <f t="shared" si="17"/>
        <v>0</v>
      </c>
      <c r="BC34" s="154">
        <f t="shared" si="18"/>
        <v>0</v>
      </c>
      <c r="BD34" s="154">
        <f t="shared" si="2"/>
        <v>0</v>
      </c>
      <c r="BE34" s="155">
        <f t="shared" si="36"/>
        <v>0</v>
      </c>
      <c r="BG34" s="156">
        <f t="shared" si="19"/>
        <v>9</v>
      </c>
      <c r="BH34" s="157">
        <f t="shared" si="20"/>
        <v>13</v>
      </c>
      <c r="BI34" s="157">
        <f t="shared" si="21"/>
        <v>9</v>
      </c>
      <c r="BJ34" s="157">
        <f t="shared" si="22"/>
        <v>11</v>
      </c>
      <c r="BK34" s="157">
        <f t="shared" si="23"/>
        <v>12</v>
      </c>
      <c r="BL34" s="157">
        <f t="shared" si="24"/>
        <v>8</v>
      </c>
      <c r="BM34" s="157">
        <f t="shared" si="25"/>
        <v>10</v>
      </c>
      <c r="BN34" s="157">
        <f t="shared" si="26"/>
        <v>8</v>
      </c>
      <c r="BO34" s="157">
        <f t="shared" si="27"/>
        <v>6</v>
      </c>
      <c r="BP34" s="157">
        <f t="shared" si="28"/>
        <v>0</v>
      </c>
      <c r="BQ34" s="157">
        <f t="shared" si="29"/>
        <v>0</v>
      </c>
      <c r="BR34" s="157">
        <f t="shared" si="30"/>
        <v>0</v>
      </c>
      <c r="BS34" s="157">
        <f t="shared" si="31"/>
        <v>0</v>
      </c>
      <c r="BT34" s="158">
        <f t="shared" si="32"/>
        <v>86</v>
      </c>
      <c r="BU34" s="154">
        <f t="shared" si="33"/>
        <v>0</v>
      </c>
      <c r="BV34" s="154">
        <f t="shared" si="34"/>
        <v>13</v>
      </c>
      <c r="BW34" s="159">
        <f t="shared" si="35"/>
        <v>86</v>
      </c>
    </row>
    <row r="35" spans="1:75" ht="13.8">
      <c r="A35" s="135">
        <v>31</v>
      </c>
      <c r="B35" s="541" t="s">
        <v>166</v>
      </c>
      <c r="C35" s="136" t="s">
        <v>167</v>
      </c>
      <c r="D35" s="165"/>
      <c r="E35" s="138">
        <f t="shared" si="3"/>
        <v>1092</v>
      </c>
      <c r="F35" s="139">
        <f t="shared" si="0"/>
        <v>0</v>
      </c>
      <c r="G35" s="142">
        <v>1092</v>
      </c>
      <c r="H35" s="141">
        <f t="shared" si="1"/>
        <v>0</v>
      </c>
      <c r="I35" s="142">
        <f t="shared" si="4"/>
        <v>-164.33333333333326</v>
      </c>
      <c r="J35" s="143">
        <v>31</v>
      </c>
      <c r="K35" s="144">
        <v>8</v>
      </c>
      <c r="L35" s="145">
        <v>9</v>
      </c>
      <c r="M35" s="146">
        <f t="shared" si="5"/>
        <v>1256.3333333333333</v>
      </c>
      <c r="N35" s="142">
        <f t="shared" si="6"/>
        <v>87</v>
      </c>
      <c r="O35" s="147">
        <f t="shared" si="7"/>
        <v>87</v>
      </c>
      <c r="P35" s="542">
        <v>8</v>
      </c>
      <c r="Q35" s="162">
        <v>2</v>
      </c>
      <c r="R35" s="545">
        <v>10</v>
      </c>
      <c r="S35" s="152">
        <v>1</v>
      </c>
      <c r="T35" s="545">
        <v>4</v>
      </c>
      <c r="U35" s="152">
        <v>1</v>
      </c>
      <c r="V35" s="545">
        <v>12</v>
      </c>
      <c r="W35" s="152">
        <v>0</v>
      </c>
      <c r="X35" s="545">
        <v>18</v>
      </c>
      <c r="Y35" s="152">
        <v>0</v>
      </c>
      <c r="Z35" s="545">
        <v>19</v>
      </c>
      <c r="AA35" s="152">
        <v>2</v>
      </c>
      <c r="AB35" s="545">
        <v>17</v>
      </c>
      <c r="AC35" s="152">
        <v>0</v>
      </c>
      <c r="AD35" s="545">
        <v>47</v>
      </c>
      <c r="AE35" s="152">
        <v>2</v>
      </c>
      <c r="AF35" s="545">
        <v>14</v>
      </c>
      <c r="AG35" s="152">
        <v>0</v>
      </c>
      <c r="AH35" s="545">
        <v>99</v>
      </c>
      <c r="AI35" s="152">
        <v>0</v>
      </c>
      <c r="AJ35" s="545">
        <v>99</v>
      </c>
      <c r="AK35" s="152">
        <v>0</v>
      </c>
      <c r="AL35" s="545">
        <v>99</v>
      </c>
      <c r="AM35" s="152">
        <v>0</v>
      </c>
      <c r="AN35" s="545">
        <v>99</v>
      </c>
      <c r="AO35" s="152">
        <v>0</v>
      </c>
      <c r="AP35" s="126"/>
      <c r="AQ35" s="127">
        <v>8</v>
      </c>
      <c r="AR35" s="126"/>
      <c r="AS35" s="153">
        <f t="shared" si="8"/>
        <v>1336</v>
      </c>
      <c r="AT35" s="154">
        <f t="shared" si="9"/>
        <v>1304</v>
      </c>
      <c r="AU35" s="154">
        <f t="shared" si="10"/>
        <v>1410</v>
      </c>
      <c r="AV35" s="154">
        <f t="shared" si="11"/>
        <v>1287</v>
      </c>
      <c r="AW35" s="154">
        <f t="shared" si="12"/>
        <v>1230</v>
      </c>
      <c r="AX35" s="154">
        <f t="shared" si="13"/>
        <v>1221</v>
      </c>
      <c r="AY35" s="154">
        <f t="shared" si="14"/>
        <v>1235</v>
      </c>
      <c r="AZ35" s="154">
        <f t="shared" si="15"/>
        <v>1000</v>
      </c>
      <c r="BA35" s="154">
        <f t="shared" si="16"/>
        <v>1284</v>
      </c>
      <c r="BB35" s="154">
        <f t="shared" si="17"/>
        <v>0</v>
      </c>
      <c r="BC35" s="154">
        <f t="shared" si="18"/>
        <v>0</v>
      </c>
      <c r="BD35" s="154">
        <f t="shared" si="2"/>
        <v>0</v>
      </c>
      <c r="BE35" s="155">
        <f t="shared" si="36"/>
        <v>0</v>
      </c>
      <c r="BG35" s="156">
        <f t="shared" si="19"/>
        <v>13</v>
      </c>
      <c r="BH35" s="157">
        <f t="shared" si="20"/>
        <v>10</v>
      </c>
      <c r="BI35" s="157">
        <f t="shared" si="21"/>
        <v>8</v>
      </c>
      <c r="BJ35" s="157">
        <f t="shared" si="22"/>
        <v>10</v>
      </c>
      <c r="BK35" s="157">
        <f t="shared" si="23"/>
        <v>9</v>
      </c>
      <c r="BL35" s="157">
        <f t="shared" si="24"/>
        <v>9</v>
      </c>
      <c r="BM35" s="157">
        <f t="shared" si="25"/>
        <v>12</v>
      </c>
      <c r="BN35" s="157">
        <f t="shared" si="26"/>
        <v>6</v>
      </c>
      <c r="BO35" s="157">
        <f t="shared" si="27"/>
        <v>10</v>
      </c>
      <c r="BP35" s="157">
        <f t="shared" si="28"/>
        <v>0</v>
      </c>
      <c r="BQ35" s="157">
        <f t="shared" si="29"/>
        <v>0</v>
      </c>
      <c r="BR35" s="157">
        <f t="shared" si="30"/>
        <v>0</v>
      </c>
      <c r="BS35" s="157">
        <f t="shared" si="31"/>
        <v>0</v>
      </c>
      <c r="BT35" s="158">
        <f t="shared" si="32"/>
        <v>87</v>
      </c>
      <c r="BU35" s="154">
        <f t="shared" si="33"/>
        <v>0</v>
      </c>
      <c r="BV35" s="154">
        <f t="shared" si="34"/>
        <v>13</v>
      </c>
      <c r="BW35" s="159">
        <f t="shared" si="35"/>
        <v>87</v>
      </c>
    </row>
    <row r="36" spans="1:75" ht="13.8">
      <c r="A36" s="135">
        <v>32</v>
      </c>
      <c r="B36" s="541" t="s">
        <v>168</v>
      </c>
      <c r="C36" s="136" t="s">
        <v>287</v>
      </c>
      <c r="D36" s="165"/>
      <c r="E36" s="138">
        <f t="shared" si="3"/>
        <v>1090.26</v>
      </c>
      <c r="F36" s="139">
        <f t="shared" si="0"/>
        <v>0.26000000000002466</v>
      </c>
      <c r="G36" s="142">
        <v>1090</v>
      </c>
      <c r="H36" s="141">
        <f t="shared" si="1"/>
        <v>28.861333333333334</v>
      </c>
      <c r="I36" s="142">
        <f t="shared" si="4"/>
        <v>-112.55555555555566</v>
      </c>
      <c r="J36" s="143">
        <v>25</v>
      </c>
      <c r="K36" s="144">
        <v>9</v>
      </c>
      <c r="L36" s="145">
        <v>9</v>
      </c>
      <c r="M36" s="146">
        <f t="shared" si="5"/>
        <v>1202.5555555555557</v>
      </c>
      <c r="N36" s="142">
        <f t="shared" si="6"/>
        <v>80</v>
      </c>
      <c r="O36" s="147">
        <f t="shared" si="7"/>
        <v>80</v>
      </c>
      <c r="P36" s="542">
        <v>9</v>
      </c>
      <c r="Q36" s="162">
        <v>2</v>
      </c>
      <c r="R36" s="545">
        <v>15</v>
      </c>
      <c r="S36" s="152">
        <v>0</v>
      </c>
      <c r="T36" s="545">
        <v>7</v>
      </c>
      <c r="U36" s="152">
        <v>0</v>
      </c>
      <c r="V36" s="545">
        <v>37</v>
      </c>
      <c r="W36" s="152">
        <v>2</v>
      </c>
      <c r="X36" s="545">
        <v>21</v>
      </c>
      <c r="Y36" s="152">
        <v>2</v>
      </c>
      <c r="Z36" s="545">
        <v>14</v>
      </c>
      <c r="AA36" s="152">
        <v>0</v>
      </c>
      <c r="AB36" s="545">
        <v>25</v>
      </c>
      <c r="AC36" s="152">
        <v>0</v>
      </c>
      <c r="AD36" s="545">
        <v>46</v>
      </c>
      <c r="AE36" s="152">
        <v>1</v>
      </c>
      <c r="AF36" s="545">
        <v>20</v>
      </c>
      <c r="AG36" s="152">
        <v>2</v>
      </c>
      <c r="AH36" s="545">
        <v>99</v>
      </c>
      <c r="AI36" s="152">
        <v>0</v>
      </c>
      <c r="AJ36" s="545">
        <v>99</v>
      </c>
      <c r="AK36" s="152">
        <v>0</v>
      </c>
      <c r="AL36" s="545">
        <v>99</v>
      </c>
      <c r="AM36" s="152">
        <v>0</v>
      </c>
      <c r="AN36" s="545">
        <v>99</v>
      </c>
      <c r="AO36" s="152">
        <v>0</v>
      </c>
      <c r="AP36" s="126"/>
      <c r="AQ36" s="127">
        <v>9</v>
      </c>
      <c r="AR36" s="126"/>
      <c r="AS36" s="153">
        <f t="shared" si="8"/>
        <v>1318</v>
      </c>
      <c r="AT36" s="154">
        <f t="shared" si="9"/>
        <v>1275</v>
      </c>
      <c r="AU36" s="154">
        <f t="shared" si="10"/>
        <v>1342</v>
      </c>
      <c r="AV36" s="154">
        <f t="shared" si="11"/>
        <v>1052</v>
      </c>
      <c r="AW36" s="154">
        <f t="shared" si="12"/>
        <v>1191</v>
      </c>
      <c r="AX36" s="154">
        <f t="shared" si="13"/>
        <v>1284</v>
      </c>
      <c r="AY36" s="154">
        <f t="shared" si="14"/>
        <v>1164</v>
      </c>
      <c r="AZ36" s="154">
        <f t="shared" si="15"/>
        <v>1000</v>
      </c>
      <c r="BA36" s="154">
        <f t="shared" si="16"/>
        <v>1197</v>
      </c>
      <c r="BB36" s="154">
        <f t="shared" si="17"/>
        <v>0</v>
      </c>
      <c r="BC36" s="154">
        <f t="shared" si="18"/>
        <v>0</v>
      </c>
      <c r="BD36" s="154">
        <f t="shared" si="2"/>
        <v>0</v>
      </c>
      <c r="BE36" s="155">
        <f t="shared" si="36"/>
        <v>0</v>
      </c>
      <c r="BG36" s="156">
        <f t="shared" si="19"/>
        <v>12</v>
      </c>
      <c r="BH36" s="157">
        <f t="shared" si="20"/>
        <v>11</v>
      </c>
      <c r="BI36" s="157">
        <f t="shared" si="21"/>
        <v>9</v>
      </c>
      <c r="BJ36" s="157">
        <f t="shared" si="22"/>
        <v>8</v>
      </c>
      <c r="BK36" s="157">
        <f t="shared" si="23"/>
        <v>7</v>
      </c>
      <c r="BL36" s="157">
        <f t="shared" si="24"/>
        <v>10</v>
      </c>
      <c r="BM36" s="157">
        <f t="shared" si="25"/>
        <v>9</v>
      </c>
      <c r="BN36" s="157">
        <f t="shared" si="26"/>
        <v>7</v>
      </c>
      <c r="BO36" s="157">
        <f t="shared" si="27"/>
        <v>7</v>
      </c>
      <c r="BP36" s="157">
        <f t="shared" si="28"/>
        <v>0</v>
      </c>
      <c r="BQ36" s="157">
        <f t="shared" si="29"/>
        <v>0</v>
      </c>
      <c r="BR36" s="157">
        <f t="shared" si="30"/>
        <v>0</v>
      </c>
      <c r="BS36" s="157">
        <f t="shared" si="31"/>
        <v>0</v>
      </c>
      <c r="BT36" s="158">
        <f t="shared" si="32"/>
        <v>80</v>
      </c>
      <c r="BU36" s="154">
        <f t="shared" si="33"/>
        <v>0</v>
      </c>
      <c r="BV36" s="154">
        <f t="shared" si="34"/>
        <v>12</v>
      </c>
      <c r="BW36" s="159">
        <f t="shared" si="35"/>
        <v>80</v>
      </c>
    </row>
    <row r="37" spans="1:75" ht="13.8">
      <c r="A37" s="135">
        <v>33</v>
      </c>
      <c r="B37" s="541" t="s">
        <v>171</v>
      </c>
      <c r="C37" s="136" t="s">
        <v>393</v>
      </c>
      <c r="D37" s="165"/>
      <c r="E37" s="138">
        <f t="shared" si="3"/>
        <v>1084.8800000000001</v>
      </c>
      <c r="F37" s="139">
        <f t="shared" si="0"/>
        <v>4.8799999999999955</v>
      </c>
      <c r="G37" s="142">
        <v>1080</v>
      </c>
      <c r="H37" s="141">
        <f t="shared" si="1"/>
        <v>25.806000000000001</v>
      </c>
      <c r="I37" s="142">
        <f t="shared" si="4"/>
        <v>-93</v>
      </c>
      <c r="J37" s="143">
        <v>27</v>
      </c>
      <c r="K37" s="144">
        <v>9</v>
      </c>
      <c r="L37" s="145">
        <v>8</v>
      </c>
      <c r="M37" s="146">
        <f t="shared" si="5"/>
        <v>1173</v>
      </c>
      <c r="N37" s="142">
        <f t="shared" si="6"/>
        <v>72</v>
      </c>
      <c r="O37" s="147">
        <f t="shared" si="7"/>
        <v>72</v>
      </c>
      <c r="P37" s="542">
        <v>10</v>
      </c>
      <c r="Q37" s="162">
        <v>0</v>
      </c>
      <c r="R37" s="545">
        <v>99</v>
      </c>
      <c r="S37" s="152">
        <v>2</v>
      </c>
      <c r="T37" s="545">
        <v>22</v>
      </c>
      <c r="U37" s="152">
        <v>0</v>
      </c>
      <c r="V37" s="545">
        <v>25</v>
      </c>
      <c r="W37" s="152">
        <v>0</v>
      </c>
      <c r="X37" s="545">
        <v>41</v>
      </c>
      <c r="Y37" s="152">
        <v>1</v>
      </c>
      <c r="Z37" s="545">
        <v>44</v>
      </c>
      <c r="AA37" s="152">
        <v>2</v>
      </c>
      <c r="AB37" s="545">
        <v>26</v>
      </c>
      <c r="AC37" s="152">
        <v>2</v>
      </c>
      <c r="AD37" s="545">
        <v>4</v>
      </c>
      <c r="AE37" s="152">
        <v>1</v>
      </c>
      <c r="AF37" s="545">
        <v>23</v>
      </c>
      <c r="AG37" s="152">
        <v>1</v>
      </c>
      <c r="AH37" s="545">
        <v>99</v>
      </c>
      <c r="AI37" s="152">
        <v>0</v>
      </c>
      <c r="AJ37" s="545">
        <v>99</v>
      </c>
      <c r="AK37" s="152">
        <v>0</v>
      </c>
      <c r="AL37" s="545">
        <v>99</v>
      </c>
      <c r="AM37" s="152">
        <v>0</v>
      </c>
      <c r="AN37" s="545">
        <v>99</v>
      </c>
      <c r="AO37" s="152">
        <v>0</v>
      </c>
      <c r="AP37" s="126"/>
      <c r="AQ37" s="127">
        <v>9</v>
      </c>
      <c r="AR37" s="126"/>
      <c r="AS37" s="153">
        <f t="shared" si="8"/>
        <v>1304</v>
      </c>
      <c r="AT37" s="154">
        <f t="shared" si="9"/>
        <v>0</v>
      </c>
      <c r="AU37" s="154">
        <f t="shared" si="10"/>
        <v>1183</v>
      </c>
      <c r="AV37" s="154">
        <f t="shared" si="11"/>
        <v>1164</v>
      </c>
      <c r="AW37" s="154">
        <f t="shared" si="12"/>
        <v>1000</v>
      </c>
      <c r="AX37" s="154">
        <f t="shared" si="13"/>
        <v>1000</v>
      </c>
      <c r="AY37" s="154">
        <f t="shared" si="14"/>
        <v>1142</v>
      </c>
      <c r="AZ37" s="154">
        <f t="shared" si="15"/>
        <v>1410</v>
      </c>
      <c r="BA37" s="154">
        <f t="shared" si="16"/>
        <v>1181</v>
      </c>
      <c r="BB37" s="154">
        <f t="shared" si="17"/>
        <v>0</v>
      </c>
      <c r="BC37" s="154">
        <f t="shared" si="18"/>
        <v>0</v>
      </c>
      <c r="BD37" s="154">
        <f t="shared" si="2"/>
        <v>0</v>
      </c>
      <c r="BE37" s="155">
        <f t="shared" si="36"/>
        <v>0</v>
      </c>
      <c r="BG37" s="156">
        <f t="shared" si="19"/>
        <v>10</v>
      </c>
      <c r="BH37" s="157">
        <f t="shared" si="20"/>
        <v>0</v>
      </c>
      <c r="BI37" s="157">
        <f t="shared" si="21"/>
        <v>10</v>
      </c>
      <c r="BJ37" s="157">
        <f t="shared" si="22"/>
        <v>9</v>
      </c>
      <c r="BK37" s="157">
        <f t="shared" si="23"/>
        <v>10</v>
      </c>
      <c r="BL37" s="157">
        <f t="shared" si="24"/>
        <v>7</v>
      </c>
      <c r="BM37" s="157">
        <f t="shared" si="25"/>
        <v>9</v>
      </c>
      <c r="BN37" s="157">
        <f t="shared" si="26"/>
        <v>8</v>
      </c>
      <c r="BO37" s="157">
        <f t="shared" si="27"/>
        <v>9</v>
      </c>
      <c r="BP37" s="157">
        <f t="shared" si="28"/>
        <v>0</v>
      </c>
      <c r="BQ37" s="157">
        <f t="shared" si="29"/>
        <v>0</v>
      </c>
      <c r="BR37" s="157">
        <f t="shared" si="30"/>
        <v>0</v>
      </c>
      <c r="BS37" s="157">
        <f t="shared" si="31"/>
        <v>0</v>
      </c>
      <c r="BT37" s="158">
        <f t="shared" si="32"/>
        <v>72</v>
      </c>
      <c r="BU37" s="154">
        <f t="shared" si="33"/>
        <v>0</v>
      </c>
      <c r="BV37" s="154">
        <f t="shared" si="34"/>
        <v>10</v>
      </c>
      <c r="BW37" s="159">
        <f t="shared" si="35"/>
        <v>72</v>
      </c>
    </row>
    <row r="38" spans="1:75" ht="13.8">
      <c r="A38" s="135">
        <v>34</v>
      </c>
      <c r="B38" s="541" t="s">
        <v>173</v>
      </c>
      <c r="C38" s="136" t="s">
        <v>103</v>
      </c>
      <c r="D38" s="165"/>
      <c r="E38" s="138">
        <f t="shared" si="3"/>
        <v>1079.54</v>
      </c>
      <c r="F38" s="139">
        <f t="shared" si="0"/>
        <v>6.5399999999999991</v>
      </c>
      <c r="G38" s="142">
        <v>1073</v>
      </c>
      <c r="H38" s="141">
        <f t="shared" si="1"/>
        <v>24.244</v>
      </c>
      <c r="I38" s="142">
        <f t="shared" si="4"/>
        <v>-203</v>
      </c>
      <c r="J38" s="143">
        <v>30</v>
      </c>
      <c r="K38" s="144">
        <v>8</v>
      </c>
      <c r="L38" s="145">
        <v>9</v>
      </c>
      <c r="M38" s="146">
        <f t="shared" si="5"/>
        <v>1276</v>
      </c>
      <c r="N38" s="142">
        <f t="shared" si="6"/>
        <v>99</v>
      </c>
      <c r="O38" s="147">
        <f t="shared" si="7"/>
        <v>99</v>
      </c>
      <c r="P38" s="542">
        <v>11</v>
      </c>
      <c r="Q38" s="162">
        <v>2</v>
      </c>
      <c r="R38" s="545">
        <v>17</v>
      </c>
      <c r="S38" s="152">
        <v>2</v>
      </c>
      <c r="T38" s="545">
        <v>5</v>
      </c>
      <c r="U38" s="152">
        <v>1</v>
      </c>
      <c r="V38" s="545">
        <v>3</v>
      </c>
      <c r="W38" s="152">
        <v>0</v>
      </c>
      <c r="X38" s="545">
        <v>9</v>
      </c>
      <c r="Y38" s="152">
        <v>1</v>
      </c>
      <c r="Z38" s="545">
        <v>8</v>
      </c>
      <c r="AA38" s="152">
        <v>0</v>
      </c>
      <c r="AB38" s="545">
        <v>23</v>
      </c>
      <c r="AC38" s="152">
        <v>0</v>
      </c>
      <c r="AD38" s="545">
        <v>19</v>
      </c>
      <c r="AE38" s="152">
        <v>0</v>
      </c>
      <c r="AF38" s="545">
        <v>42</v>
      </c>
      <c r="AG38" s="152">
        <v>2</v>
      </c>
      <c r="AH38" s="545">
        <v>99</v>
      </c>
      <c r="AI38" s="152">
        <v>0</v>
      </c>
      <c r="AJ38" s="545">
        <v>99</v>
      </c>
      <c r="AK38" s="152">
        <v>0</v>
      </c>
      <c r="AL38" s="545">
        <v>99</v>
      </c>
      <c r="AM38" s="152">
        <v>0</v>
      </c>
      <c r="AN38" s="545">
        <v>99</v>
      </c>
      <c r="AO38" s="152">
        <v>0</v>
      </c>
      <c r="AP38" s="126"/>
      <c r="AQ38" s="127">
        <v>8</v>
      </c>
      <c r="AR38" s="126"/>
      <c r="AS38" s="153">
        <f t="shared" si="8"/>
        <v>1291</v>
      </c>
      <c r="AT38" s="154">
        <f t="shared" si="9"/>
        <v>1235</v>
      </c>
      <c r="AU38" s="154">
        <f t="shared" si="10"/>
        <v>1400</v>
      </c>
      <c r="AV38" s="154">
        <f t="shared" si="11"/>
        <v>1502</v>
      </c>
      <c r="AW38" s="154">
        <f t="shared" si="12"/>
        <v>1318</v>
      </c>
      <c r="AX38" s="154">
        <f t="shared" si="13"/>
        <v>1336</v>
      </c>
      <c r="AY38" s="154">
        <f t="shared" si="14"/>
        <v>1181</v>
      </c>
      <c r="AZ38" s="154">
        <f t="shared" si="15"/>
        <v>1221</v>
      </c>
      <c r="BA38" s="154">
        <f t="shared" si="16"/>
        <v>1000</v>
      </c>
      <c r="BB38" s="154">
        <f t="shared" si="17"/>
        <v>0</v>
      </c>
      <c r="BC38" s="154">
        <f t="shared" si="18"/>
        <v>0</v>
      </c>
      <c r="BD38" s="154">
        <f t="shared" si="2"/>
        <v>0</v>
      </c>
      <c r="BE38" s="155">
        <f t="shared" si="36"/>
        <v>0</v>
      </c>
      <c r="BG38" s="156">
        <f t="shared" si="19"/>
        <v>11</v>
      </c>
      <c r="BH38" s="157">
        <f t="shared" si="20"/>
        <v>12</v>
      </c>
      <c r="BI38" s="157">
        <f t="shared" si="21"/>
        <v>12</v>
      </c>
      <c r="BJ38" s="157">
        <f t="shared" si="22"/>
        <v>15</v>
      </c>
      <c r="BK38" s="157">
        <f t="shared" si="23"/>
        <v>12</v>
      </c>
      <c r="BL38" s="157">
        <f t="shared" si="24"/>
        <v>13</v>
      </c>
      <c r="BM38" s="157">
        <f t="shared" si="25"/>
        <v>9</v>
      </c>
      <c r="BN38" s="157">
        <f t="shared" si="26"/>
        <v>9</v>
      </c>
      <c r="BO38" s="157">
        <f t="shared" si="27"/>
        <v>6</v>
      </c>
      <c r="BP38" s="157">
        <f t="shared" si="28"/>
        <v>0</v>
      </c>
      <c r="BQ38" s="157">
        <f t="shared" si="29"/>
        <v>0</v>
      </c>
      <c r="BR38" s="157">
        <f t="shared" si="30"/>
        <v>0</v>
      </c>
      <c r="BS38" s="157">
        <f t="shared" si="31"/>
        <v>0</v>
      </c>
      <c r="BT38" s="158">
        <f t="shared" si="32"/>
        <v>99</v>
      </c>
      <c r="BU38" s="154">
        <f t="shared" si="33"/>
        <v>0</v>
      </c>
      <c r="BV38" s="154">
        <f t="shared" si="34"/>
        <v>15</v>
      </c>
      <c r="BW38" s="159">
        <f t="shared" si="35"/>
        <v>99</v>
      </c>
    </row>
    <row r="39" spans="1:75" ht="13.8">
      <c r="A39" s="135">
        <v>35</v>
      </c>
      <c r="B39" s="541" t="s">
        <v>394</v>
      </c>
      <c r="C39" s="136" t="s">
        <v>395</v>
      </c>
      <c r="D39" s="165"/>
      <c r="E39" s="138">
        <f t="shared" si="3"/>
        <v>1072.74</v>
      </c>
      <c r="F39" s="139">
        <f t="shared" si="0"/>
        <v>9.7400000000000109</v>
      </c>
      <c r="G39" s="142">
        <v>1063</v>
      </c>
      <c r="H39" s="141">
        <f t="shared" si="1"/>
        <v>36.352666666666671</v>
      </c>
      <c r="I39" s="142">
        <f t="shared" si="4"/>
        <v>-109.66666666666674</v>
      </c>
      <c r="J39" s="143">
        <v>18</v>
      </c>
      <c r="K39" s="144">
        <v>10</v>
      </c>
      <c r="L39" s="145">
        <v>9</v>
      </c>
      <c r="M39" s="146">
        <f t="shared" si="5"/>
        <v>1172.6666666666667</v>
      </c>
      <c r="N39" s="142">
        <f t="shared" si="6"/>
        <v>78</v>
      </c>
      <c r="O39" s="147">
        <f t="shared" si="7"/>
        <v>78</v>
      </c>
      <c r="P39" s="542">
        <v>12</v>
      </c>
      <c r="Q39" s="162">
        <v>0</v>
      </c>
      <c r="R39" s="545">
        <v>8</v>
      </c>
      <c r="S39" s="152">
        <v>0</v>
      </c>
      <c r="T39" s="545">
        <v>46</v>
      </c>
      <c r="U39" s="152">
        <v>1</v>
      </c>
      <c r="V39" s="545">
        <v>47</v>
      </c>
      <c r="W39" s="152">
        <v>2</v>
      </c>
      <c r="X39" s="545">
        <v>40</v>
      </c>
      <c r="Y39" s="152">
        <v>1</v>
      </c>
      <c r="Z39" s="545">
        <v>21</v>
      </c>
      <c r="AA39" s="152">
        <v>1</v>
      </c>
      <c r="AB39" s="545">
        <v>27</v>
      </c>
      <c r="AC39" s="152">
        <v>2</v>
      </c>
      <c r="AD39" s="545">
        <v>22</v>
      </c>
      <c r="AE39" s="152">
        <v>1</v>
      </c>
      <c r="AF39" s="545">
        <v>4</v>
      </c>
      <c r="AG39" s="152">
        <v>2</v>
      </c>
      <c r="AH39" s="545">
        <v>99</v>
      </c>
      <c r="AI39" s="152">
        <v>0</v>
      </c>
      <c r="AJ39" s="545">
        <v>99</v>
      </c>
      <c r="AK39" s="152">
        <v>0</v>
      </c>
      <c r="AL39" s="545">
        <v>99</v>
      </c>
      <c r="AM39" s="152">
        <v>0</v>
      </c>
      <c r="AN39" s="545">
        <v>99</v>
      </c>
      <c r="AO39" s="152">
        <v>0</v>
      </c>
      <c r="AP39" s="126"/>
      <c r="AQ39" s="127">
        <v>10</v>
      </c>
      <c r="AR39" s="126"/>
      <c r="AS39" s="153">
        <f t="shared" si="8"/>
        <v>1287</v>
      </c>
      <c r="AT39" s="154">
        <f t="shared" si="9"/>
        <v>1336</v>
      </c>
      <c r="AU39" s="154">
        <f t="shared" si="10"/>
        <v>1000</v>
      </c>
      <c r="AV39" s="154">
        <f t="shared" si="11"/>
        <v>1000</v>
      </c>
      <c r="AW39" s="154">
        <f t="shared" si="12"/>
        <v>1006</v>
      </c>
      <c r="AX39" s="154">
        <f t="shared" si="13"/>
        <v>1191</v>
      </c>
      <c r="AY39" s="154">
        <f t="shared" si="14"/>
        <v>1141</v>
      </c>
      <c r="AZ39" s="154">
        <f t="shared" si="15"/>
        <v>1183</v>
      </c>
      <c r="BA39" s="154">
        <f t="shared" si="16"/>
        <v>1410</v>
      </c>
      <c r="BB39" s="154">
        <f t="shared" si="17"/>
        <v>0</v>
      </c>
      <c r="BC39" s="154">
        <f t="shared" si="18"/>
        <v>0</v>
      </c>
      <c r="BD39" s="154">
        <f t="shared" si="2"/>
        <v>0</v>
      </c>
      <c r="BE39" s="155">
        <f t="shared" si="36"/>
        <v>0</v>
      </c>
      <c r="BG39" s="156">
        <f t="shared" si="19"/>
        <v>10</v>
      </c>
      <c r="BH39" s="157">
        <f t="shared" si="20"/>
        <v>13</v>
      </c>
      <c r="BI39" s="157">
        <f t="shared" si="21"/>
        <v>7</v>
      </c>
      <c r="BJ39" s="157">
        <f t="shared" si="22"/>
        <v>6</v>
      </c>
      <c r="BK39" s="157">
        <f t="shared" si="23"/>
        <v>9</v>
      </c>
      <c r="BL39" s="157">
        <f t="shared" si="24"/>
        <v>7</v>
      </c>
      <c r="BM39" s="157">
        <f t="shared" si="25"/>
        <v>8</v>
      </c>
      <c r="BN39" s="157">
        <f t="shared" si="26"/>
        <v>10</v>
      </c>
      <c r="BO39" s="157">
        <f t="shared" si="27"/>
        <v>8</v>
      </c>
      <c r="BP39" s="157">
        <f t="shared" si="28"/>
        <v>0</v>
      </c>
      <c r="BQ39" s="157">
        <f t="shared" si="29"/>
        <v>0</v>
      </c>
      <c r="BR39" s="157">
        <f t="shared" si="30"/>
        <v>0</v>
      </c>
      <c r="BS39" s="157">
        <f t="shared" si="31"/>
        <v>0</v>
      </c>
      <c r="BT39" s="158">
        <f t="shared" si="32"/>
        <v>78</v>
      </c>
      <c r="BU39" s="154">
        <f t="shared" si="33"/>
        <v>0</v>
      </c>
      <c r="BV39" s="154">
        <f t="shared" si="34"/>
        <v>13</v>
      </c>
      <c r="BW39" s="159">
        <f t="shared" si="35"/>
        <v>78</v>
      </c>
    </row>
    <row r="40" spans="1:75" ht="13.8">
      <c r="A40" s="135">
        <v>36</v>
      </c>
      <c r="B40" s="541" t="s">
        <v>172</v>
      </c>
      <c r="C40" s="136" t="s">
        <v>396</v>
      </c>
      <c r="D40" s="165"/>
      <c r="E40" s="138">
        <f t="shared" si="3"/>
        <v>1040.22</v>
      </c>
      <c r="F40" s="139">
        <f t="shared" si="0"/>
        <v>-16.78</v>
      </c>
      <c r="G40" s="142">
        <v>1057</v>
      </c>
      <c r="H40" s="141">
        <f t="shared" si="1"/>
        <v>0</v>
      </c>
      <c r="I40" s="142">
        <f t="shared" si="4"/>
        <v>-82.625</v>
      </c>
      <c r="J40" s="143">
        <v>39</v>
      </c>
      <c r="K40" s="144">
        <v>7</v>
      </c>
      <c r="L40" s="145">
        <v>8</v>
      </c>
      <c r="M40" s="146">
        <f t="shared" si="5"/>
        <v>1139.625</v>
      </c>
      <c r="N40" s="142">
        <f t="shared" si="6"/>
        <v>70</v>
      </c>
      <c r="O40" s="147">
        <f t="shared" si="7"/>
        <v>70</v>
      </c>
      <c r="P40" s="542">
        <v>13</v>
      </c>
      <c r="Q40" s="162">
        <v>0</v>
      </c>
      <c r="R40" s="545">
        <v>7</v>
      </c>
      <c r="S40" s="152">
        <v>1</v>
      </c>
      <c r="T40" s="545">
        <v>37</v>
      </c>
      <c r="U40" s="152">
        <v>1</v>
      </c>
      <c r="V40" s="545">
        <v>29</v>
      </c>
      <c r="W40" s="152">
        <v>0</v>
      </c>
      <c r="X40" s="545">
        <v>23</v>
      </c>
      <c r="Y40" s="152">
        <v>0</v>
      </c>
      <c r="Z40" s="545">
        <v>47</v>
      </c>
      <c r="AA40" s="152">
        <v>1</v>
      </c>
      <c r="AB40" s="545">
        <v>99</v>
      </c>
      <c r="AC40" s="152">
        <v>2</v>
      </c>
      <c r="AD40" s="545">
        <v>26</v>
      </c>
      <c r="AE40" s="152">
        <v>0</v>
      </c>
      <c r="AF40" s="545">
        <v>45</v>
      </c>
      <c r="AG40" s="152">
        <v>2</v>
      </c>
      <c r="AH40" s="545">
        <v>99</v>
      </c>
      <c r="AI40" s="152">
        <v>0</v>
      </c>
      <c r="AJ40" s="545">
        <v>99</v>
      </c>
      <c r="AK40" s="152">
        <v>0</v>
      </c>
      <c r="AL40" s="545">
        <v>99</v>
      </c>
      <c r="AM40" s="152">
        <v>0</v>
      </c>
      <c r="AN40" s="545">
        <v>99</v>
      </c>
      <c r="AO40" s="152">
        <v>0</v>
      </c>
      <c r="AP40" s="126"/>
      <c r="AQ40" s="127">
        <v>7</v>
      </c>
      <c r="AR40" s="126"/>
      <c r="AS40" s="153">
        <f t="shared" si="8"/>
        <v>1284</v>
      </c>
      <c r="AT40" s="154">
        <f t="shared" si="9"/>
        <v>1342</v>
      </c>
      <c r="AU40" s="154">
        <f t="shared" si="10"/>
        <v>1052</v>
      </c>
      <c r="AV40" s="154">
        <f t="shared" si="11"/>
        <v>1116</v>
      </c>
      <c r="AW40" s="154">
        <f t="shared" si="12"/>
        <v>1181</v>
      </c>
      <c r="AX40" s="154">
        <f t="shared" si="13"/>
        <v>1000</v>
      </c>
      <c r="AY40" s="154">
        <f t="shared" si="14"/>
        <v>0</v>
      </c>
      <c r="AZ40" s="154">
        <f t="shared" si="15"/>
        <v>1142</v>
      </c>
      <c r="BA40" s="154">
        <f t="shared" si="16"/>
        <v>1000</v>
      </c>
      <c r="BB40" s="154">
        <f t="shared" si="17"/>
        <v>0</v>
      </c>
      <c r="BC40" s="154">
        <f t="shared" si="18"/>
        <v>0</v>
      </c>
      <c r="BD40" s="154">
        <f t="shared" si="2"/>
        <v>0</v>
      </c>
      <c r="BE40" s="155">
        <f t="shared" si="36"/>
        <v>0</v>
      </c>
      <c r="BG40" s="156">
        <f t="shared" si="19"/>
        <v>13</v>
      </c>
      <c r="BH40" s="157">
        <f t="shared" si="20"/>
        <v>9</v>
      </c>
      <c r="BI40" s="157">
        <f t="shared" si="21"/>
        <v>8</v>
      </c>
      <c r="BJ40" s="157">
        <f t="shared" si="22"/>
        <v>11</v>
      </c>
      <c r="BK40" s="157">
        <f t="shared" si="23"/>
        <v>9</v>
      </c>
      <c r="BL40" s="157">
        <f t="shared" si="24"/>
        <v>6</v>
      </c>
      <c r="BM40" s="157">
        <f t="shared" si="25"/>
        <v>0</v>
      </c>
      <c r="BN40" s="157">
        <f t="shared" si="26"/>
        <v>9</v>
      </c>
      <c r="BO40" s="157">
        <f t="shared" si="27"/>
        <v>5</v>
      </c>
      <c r="BP40" s="157">
        <f t="shared" si="28"/>
        <v>0</v>
      </c>
      <c r="BQ40" s="157">
        <f t="shared" si="29"/>
        <v>0</v>
      </c>
      <c r="BR40" s="157">
        <f t="shared" si="30"/>
        <v>0</v>
      </c>
      <c r="BS40" s="157">
        <f t="shared" si="31"/>
        <v>0</v>
      </c>
      <c r="BT40" s="158">
        <f t="shared" si="32"/>
        <v>70</v>
      </c>
      <c r="BU40" s="154">
        <f t="shared" si="33"/>
        <v>0</v>
      </c>
      <c r="BV40" s="154">
        <f t="shared" si="34"/>
        <v>13</v>
      </c>
      <c r="BW40" s="159">
        <f t="shared" si="35"/>
        <v>70</v>
      </c>
    </row>
    <row r="41" spans="1:75" ht="13.8">
      <c r="A41" s="135">
        <v>37</v>
      </c>
      <c r="B41" s="541" t="s">
        <v>397</v>
      </c>
      <c r="C41" s="136" t="s">
        <v>393</v>
      </c>
      <c r="D41" s="165"/>
      <c r="E41" s="138">
        <f t="shared" si="3"/>
        <v>1035.72</v>
      </c>
      <c r="F41" s="139">
        <f t="shared" si="0"/>
        <v>-16.28</v>
      </c>
      <c r="G41" s="142">
        <v>1052</v>
      </c>
      <c r="H41" s="141">
        <f t="shared" si="1"/>
        <v>0</v>
      </c>
      <c r="I41" s="142">
        <f t="shared" si="4"/>
        <v>-76.222222222222172</v>
      </c>
      <c r="J41" s="143">
        <v>35</v>
      </c>
      <c r="K41" s="144">
        <v>8</v>
      </c>
      <c r="L41" s="145">
        <v>9</v>
      </c>
      <c r="M41" s="146">
        <f t="shared" si="5"/>
        <v>1128.2222222222222</v>
      </c>
      <c r="N41" s="142">
        <f t="shared" si="6"/>
        <v>75</v>
      </c>
      <c r="O41" s="147">
        <f t="shared" si="7"/>
        <v>75</v>
      </c>
      <c r="P41" s="542">
        <v>14</v>
      </c>
      <c r="Q41" s="162">
        <v>1</v>
      </c>
      <c r="R41" s="545">
        <v>26</v>
      </c>
      <c r="S41" s="152">
        <v>0</v>
      </c>
      <c r="T41" s="545">
        <v>36</v>
      </c>
      <c r="U41" s="152">
        <v>1</v>
      </c>
      <c r="V41" s="545">
        <v>32</v>
      </c>
      <c r="W41" s="152">
        <v>0</v>
      </c>
      <c r="X41" s="545">
        <v>44</v>
      </c>
      <c r="Y41" s="152">
        <v>2</v>
      </c>
      <c r="Z41" s="545">
        <v>30</v>
      </c>
      <c r="AA41" s="152">
        <v>1</v>
      </c>
      <c r="AB41" s="545">
        <v>28</v>
      </c>
      <c r="AC41" s="152">
        <v>2</v>
      </c>
      <c r="AD41" s="545">
        <v>24</v>
      </c>
      <c r="AE41" s="152">
        <v>1</v>
      </c>
      <c r="AF41" s="545">
        <v>22</v>
      </c>
      <c r="AG41" s="152">
        <v>0</v>
      </c>
      <c r="AH41" s="545">
        <v>99</v>
      </c>
      <c r="AI41" s="152">
        <v>0</v>
      </c>
      <c r="AJ41" s="545">
        <v>99</v>
      </c>
      <c r="AK41" s="152">
        <v>0</v>
      </c>
      <c r="AL41" s="545">
        <v>99</v>
      </c>
      <c r="AM41" s="152">
        <v>0</v>
      </c>
      <c r="AN41" s="545">
        <v>99</v>
      </c>
      <c r="AO41" s="152">
        <v>0</v>
      </c>
      <c r="AP41" s="126"/>
      <c r="AQ41" s="127">
        <v>8</v>
      </c>
      <c r="AR41" s="126"/>
      <c r="AS41" s="153">
        <f t="shared" si="8"/>
        <v>1284</v>
      </c>
      <c r="AT41" s="154">
        <f t="shared" si="9"/>
        <v>1142</v>
      </c>
      <c r="AU41" s="154">
        <f t="shared" si="10"/>
        <v>1057</v>
      </c>
      <c r="AV41" s="154">
        <f t="shared" si="11"/>
        <v>1090</v>
      </c>
      <c r="AW41" s="154">
        <f t="shared" si="12"/>
        <v>1000</v>
      </c>
      <c r="AX41" s="154">
        <f t="shared" si="13"/>
        <v>1102</v>
      </c>
      <c r="AY41" s="154">
        <f t="shared" si="14"/>
        <v>1131</v>
      </c>
      <c r="AZ41" s="154">
        <f t="shared" si="15"/>
        <v>1165</v>
      </c>
      <c r="BA41" s="154">
        <f t="shared" si="16"/>
        <v>1183</v>
      </c>
      <c r="BB41" s="154">
        <f t="shared" si="17"/>
        <v>0</v>
      </c>
      <c r="BC41" s="154">
        <f t="shared" si="18"/>
        <v>0</v>
      </c>
      <c r="BD41" s="154">
        <f t="shared" si="2"/>
        <v>0</v>
      </c>
      <c r="BE41" s="155">
        <f t="shared" si="36"/>
        <v>0</v>
      </c>
      <c r="BG41" s="156">
        <f t="shared" si="19"/>
        <v>10</v>
      </c>
      <c r="BH41" s="157">
        <f t="shared" si="20"/>
        <v>9</v>
      </c>
      <c r="BI41" s="157">
        <f t="shared" si="21"/>
        <v>7</v>
      </c>
      <c r="BJ41" s="157">
        <f t="shared" si="22"/>
        <v>9</v>
      </c>
      <c r="BK41" s="157">
        <f t="shared" si="23"/>
        <v>7</v>
      </c>
      <c r="BL41" s="157">
        <f t="shared" si="24"/>
        <v>8</v>
      </c>
      <c r="BM41" s="157">
        <f t="shared" si="25"/>
        <v>7</v>
      </c>
      <c r="BN41" s="157">
        <f t="shared" si="26"/>
        <v>8</v>
      </c>
      <c r="BO41" s="157">
        <f t="shared" si="27"/>
        <v>10</v>
      </c>
      <c r="BP41" s="157">
        <f t="shared" si="28"/>
        <v>0</v>
      </c>
      <c r="BQ41" s="157">
        <f t="shared" si="29"/>
        <v>0</v>
      </c>
      <c r="BR41" s="157">
        <f t="shared" si="30"/>
        <v>0</v>
      </c>
      <c r="BS41" s="157">
        <f t="shared" si="31"/>
        <v>0</v>
      </c>
      <c r="BT41" s="158">
        <f t="shared" si="32"/>
        <v>75</v>
      </c>
      <c r="BU41" s="154">
        <f t="shared" si="33"/>
        <v>0</v>
      </c>
      <c r="BV41" s="154">
        <f t="shared" si="34"/>
        <v>10</v>
      </c>
      <c r="BW41" s="159">
        <f t="shared" si="35"/>
        <v>75</v>
      </c>
    </row>
    <row r="42" spans="1:75" ht="13.8">
      <c r="A42" s="135">
        <v>38</v>
      </c>
      <c r="B42" s="541" t="s">
        <v>175</v>
      </c>
      <c r="C42" s="136" t="s">
        <v>396</v>
      </c>
      <c r="D42" s="165"/>
      <c r="E42" s="138">
        <f t="shared" si="3"/>
        <v>1025</v>
      </c>
      <c r="F42" s="139">
        <f t="shared" si="0"/>
        <v>0</v>
      </c>
      <c r="G42" s="142">
        <v>1025</v>
      </c>
      <c r="H42" s="141">
        <f t="shared" si="1"/>
        <v>0</v>
      </c>
      <c r="I42" s="142">
        <f t="shared" si="4"/>
        <v>-96.888888888888914</v>
      </c>
      <c r="J42" s="143">
        <v>43</v>
      </c>
      <c r="K42" s="144">
        <v>6</v>
      </c>
      <c r="L42" s="145">
        <v>9</v>
      </c>
      <c r="M42" s="146">
        <f t="shared" si="5"/>
        <v>1121.8888888888889</v>
      </c>
      <c r="N42" s="142">
        <f t="shared" si="6"/>
        <v>74</v>
      </c>
      <c r="O42" s="147">
        <f t="shared" si="7"/>
        <v>74</v>
      </c>
      <c r="P42" s="542">
        <v>15</v>
      </c>
      <c r="Q42" s="162">
        <v>0</v>
      </c>
      <c r="R42" s="545">
        <v>9</v>
      </c>
      <c r="S42" s="152">
        <v>0</v>
      </c>
      <c r="T42" s="545">
        <v>43</v>
      </c>
      <c r="U42" s="152">
        <v>1</v>
      </c>
      <c r="V42" s="545">
        <v>41</v>
      </c>
      <c r="W42" s="152">
        <v>2</v>
      </c>
      <c r="X42" s="545">
        <v>19</v>
      </c>
      <c r="Y42" s="152">
        <v>1</v>
      </c>
      <c r="Z42" s="545">
        <v>23</v>
      </c>
      <c r="AA42" s="152">
        <v>0</v>
      </c>
      <c r="AB42" s="545">
        <v>46</v>
      </c>
      <c r="AC42" s="152">
        <v>0</v>
      </c>
      <c r="AD42" s="545">
        <v>45</v>
      </c>
      <c r="AE42" s="152">
        <v>2</v>
      </c>
      <c r="AF42" s="545">
        <v>30</v>
      </c>
      <c r="AG42" s="152">
        <v>0</v>
      </c>
      <c r="AH42" s="545">
        <v>99</v>
      </c>
      <c r="AI42" s="152">
        <v>0</v>
      </c>
      <c r="AJ42" s="545">
        <v>99</v>
      </c>
      <c r="AK42" s="152">
        <v>0</v>
      </c>
      <c r="AL42" s="545">
        <v>99</v>
      </c>
      <c r="AM42" s="152">
        <v>0</v>
      </c>
      <c r="AN42" s="545">
        <v>99</v>
      </c>
      <c r="AO42" s="152">
        <v>0</v>
      </c>
      <c r="AP42" s="126"/>
      <c r="AQ42" s="127">
        <v>6</v>
      </c>
      <c r="AR42" s="126"/>
      <c r="AS42" s="153">
        <f t="shared" si="8"/>
        <v>1275</v>
      </c>
      <c r="AT42" s="154">
        <f t="shared" si="9"/>
        <v>1318</v>
      </c>
      <c r="AU42" s="154">
        <f t="shared" si="10"/>
        <v>1000</v>
      </c>
      <c r="AV42" s="154">
        <f t="shared" si="11"/>
        <v>1000</v>
      </c>
      <c r="AW42" s="154">
        <f t="shared" si="12"/>
        <v>1221</v>
      </c>
      <c r="AX42" s="154">
        <f t="shared" si="13"/>
        <v>1181</v>
      </c>
      <c r="AY42" s="154">
        <f t="shared" si="14"/>
        <v>1000</v>
      </c>
      <c r="AZ42" s="154">
        <f t="shared" si="15"/>
        <v>1000</v>
      </c>
      <c r="BA42" s="154">
        <f t="shared" si="16"/>
        <v>1102</v>
      </c>
      <c r="BB42" s="154">
        <f t="shared" si="17"/>
        <v>0</v>
      </c>
      <c r="BC42" s="154">
        <f t="shared" si="18"/>
        <v>0</v>
      </c>
      <c r="BD42" s="154">
        <f t="shared" si="2"/>
        <v>0</v>
      </c>
      <c r="BE42" s="155">
        <f t="shared" si="36"/>
        <v>0</v>
      </c>
      <c r="BG42" s="156">
        <f t="shared" si="19"/>
        <v>11</v>
      </c>
      <c r="BH42" s="157">
        <f t="shared" si="20"/>
        <v>12</v>
      </c>
      <c r="BI42" s="157">
        <f t="shared" si="21"/>
        <v>3</v>
      </c>
      <c r="BJ42" s="157">
        <f t="shared" si="22"/>
        <v>10</v>
      </c>
      <c r="BK42" s="157">
        <f t="shared" si="23"/>
        <v>9</v>
      </c>
      <c r="BL42" s="157">
        <f t="shared" si="24"/>
        <v>9</v>
      </c>
      <c r="BM42" s="157">
        <f t="shared" si="25"/>
        <v>7</v>
      </c>
      <c r="BN42" s="157">
        <f t="shared" si="26"/>
        <v>5</v>
      </c>
      <c r="BO42" s="157">
        <f t="shared" si="27"/>
        <v>8</v>
      </c>
      <c r="BP42" s="157">
        <f t="shared" si="28"/>
        <v>0</v>
      </c>
      <c r="BQ42" s="157">
        <f t="shared" si="29"/>
        <v>0</v>
      </c>
      <c r="BR42" s="157">
        <f t="shared" si="30"/>
        <v>0</v>
      </c>
      <c r="BS42" s="157">
        <f t="shared" si="31"/>
        <v>0</v>
      </c>
      <c r="BT42" s="158">
        <f t="shared" si="32"/>
        <v>74</v>
      </c>
      <c r="BU42" s="154">
        <f t="shared" si="33"/>
        <v>0</v>
      </c>
      <c r="BV42" s="154">
        <f t="shared" si="34"/>
        <v>12</v>
      </c>
      <c r="BW42" s="159">
        <f t="shared" si="35"/>
        <v>74</v>
      </c>
    </row>
    <row r="43" spans="1:75" ht="13.8">
      <c r="A43" s="135">
        <v>39</v>
      </c>
      <c r="B43" s="541" t="s">
        <v>398</v>
      </c>
      <c r="C43" s="136" t="s">
        <v>302</v>
      </c>
      <c r="D43" s="165"/>
      <c r="E43" s="138">
        <f t="shared" si="3"/>
        <v>1083.82</v>
      </c>
      <c r="F43" s="139">
        <f t="shared" si="0"/>
        <v>70.820000000000007</v>
      </c>
      <c r="G43" s="142">
        <v>1013</v>
      </c>
      <c r="H43" s="141">
        <f t="shared" si="1"/>
        <v>58.088222222222228</v>
      </c>
      <c r="I43" s="142">
        <f t="shared" si="4"/>
        <v>-337.88888888888891</v>
      </c>
      <c r="J43" s="143">
        <v>6</v>
      </c>
      <c r="K43" s="144">
        <v>12</v>
      </c>
      <c r="L43" s="145">
        <v>9</v>
      </c>
      <c r="M43" s="146">
        <f t="shared" si="5"/>
        <v>1350.8888888888889</v>
      </c>
      <c r="N43" s="142">
        <f t="shared" si="6"/>
        <v>94</v>
      </c>
      <c r="O43" s="147">
        <f t="shared" si="7"/>
        <v>94</v>
      </c>
      <c r="P43" s="542">
        <v>16</v>
      </c>
      <c r="Q43" s="162">
        <v>2</v>
      </c>
      <c r="R43" s="545">
        <v>12</v>
      </c>
      <c r="S43" s="152">
        <v>1</v>
      </c>
      <c r="T43" s="545">
        <v>10</v>
      </c>
      <c r="U43" s="152">
        <v>1</v>
      </c>
      <c r="V43" s="545">
        <v>8</v>
      </c>
      <c r="W43" s="152">
        <v>2</v>
      </c>
      <c r="X43" s="545">
        <v>4</v>
      </c>
      <c r="Y43" s="152">
        <v>2</v>
      </c>
      <c r="Z43" s="545">
        <v>5</v>
      </c>
      <c r="AA43" s="152">
        <v>0</v>
      </c>
      <c r="AB43" s="545">
        <v>14</v>
      </c>
      <c r="AC43" s="152">
        <v>2</v>
      </c>
      <c r="AD43" s="545">
        <v>2</v>
      </c>
      <c r="AE43" s="152">
        <v>0</v>
      </c>
      <c r="AF43" s="545">
        <v>6</v>
      </c>
      <c r="AG43" s="152">
        <v>2</v>
      </c>
      <c r="AH43" s="545">
        <v>99</v>
      </c>
      <c r="AI43" s="152">
        <v>0</v>
      </c>
      <c r="AJ43" s="545">
        <v>99</v>
      </c>
      <c r="AK43" s="152">
        <v>0</v>
      </c>
      <c r="AL43" s="545">
        <v>99</v>
      </c>
      <c r="AM43" s="152">
        <v>0</v>
      </c>
      <c r="AN43" s="545">
        <v>99</v>
      </c>
      <c r="AO43" s="152">
        <v>0</v>
      </c>
      <c r="AP43" s="126"/>
      <c r="AQ43" s="127">
        <v>12</v>
      </c>
      <c r="AR43" s="126"/>
      <c r="AS43" s="153">
        <f t="shared" si="8"/>
        <v>1241</v>
      </c>
      <c r="AT43" s="154">
        <f t="shared" si="9"/>
        <v>1287</v>
      </c>
      <c r="AU43" s="154">
        <f t="shared" si="10"/>
        <v>1304</v>
      </c>
      <c r="AV43" s="154">
        <f t="shared" si="11"/>
        <v>1336</v>
      </c>
      <c r="AW43" s="154">
        <f t="shared" si="12"/>
        <v>1410</v>
      </c>
      <c r="AX43" s="154">
        <f t="shared" si="13"/>
        <v>1400</v>
      </c>
      <c r="AY43" s="154">
        <f t="shared" si="14"/>
        <v>1284</v>
      </c>
      <c r="AZ43" s="154">
        <f t="shared" si="15"/>
        <v>1519</v>
      </c>
      <c r="BA43" s="154">
        <f t="shared" si="16"/>
        <v>1377</v>
      </c>
      <c r="BB43" s="154">
        <f t="shared" si="17"/>
        <v>0</v>
      </c>
      <c r="BC43" s="154">
        <f t="shared" si="18"/>
        <v>0</v>
      </c>
      <c r="BD43" s="154">
        <f t="shared" si="2"/>
        <v>0</v>
      </c>
      <c r="BE43" s="155">
        <f t="shared" si="36"/>
        <v>0</v>
      </c>
      <c r="BG43" s="156">
        <f t="shared" si="19"/>
        <v>9</v>
      </c>
      <c r="BH43" s="157">
        <f t="shared" si="20"/>
        <v>10</v>
      </c>
      <c r="BI43" s="157">
        <f t="shared" si="21"/>
        <v>10</v>
      </c>
      <c r="BJ43" s="157">
        <f t="shared" si="22"/>
        <v>13</v>
      </c>
      <c r="BK43" s="157">
        <f t="shared" si="23"/>
        <v>8</v>
      </c>
      <c r="BL43" s="157">
        <f t="shared" si="24"/>
        <v>12</v>
      </c>
      <c r="BM43" s="157">
        <f t="shared" si="25"/>
        <v>10</v>
      </c>
      <c r="BN43" s="157">
        <f t="shared" si="26"/>
        <v>12</v>
      </c>
      <c r="BO43" s="157">
        <f t="shared" si="27"/>
        <v>10</v>
      </c>
      <c r="BP43" s="157">
        <f t="shared" si="28"/>
        <v>0</v>
      </c>
      <c r="BQ43" s="157">
        <f t="shared" si="29"/>
        <v>0</v>
      </c>
      <c r="BR43" s="157">
        <f t="shared" si="30"/>
        <v>0</v>
      </c>
      <c r="BS43" s="157">
        <f t="shared" si="31"/>
        <v>0</v>
      </c>
      <c r="BT43" s="158">
        <f t="shared" si="32"/>
        <v>94</v>
      </c>
      <c r="BU43" s="154">
        <f t="shared" si="33"/>
        <v>0</v>
      </c>
      <c r="BV43" s="154">
        <f t="shared" si="34"/>
        <v>13</v>
      </c>
      <c r="BW43" s="159">
        <f t="shared" si="35"/>
        <v>94</v>
      </c>
    </row>
    <row r="44" spans="1:75" ht="13.8">
      <c r="A44" s="135">
        <v>40</v>
      </c>
      <c r="B44" s="541" t="s">
        <v>176</v>
      </c>
      <c r="C44" s="136" t="s">
        <v>389</v>
      </c>
      <c r="D44" s="165"/>
      <c r="E44" s="138">
        <f t="shared" si="3"/>
        <v>1021.28</v>
      </c>
      <c r="F44" s="139">
        <f t="shared" si="0"/>
        <v>15.280000000000005</v>
      </c>
      <c r="G44" s="142">
        <v>1006</v>
      </c>
      <c r="H44" s="141">
        <f t="shared" si="1"/>
        <v>32.454000000000001</v>
      </c>
      <c r="I44" s="142">
        <f t="shared" si="4"/>
        <v>-196</v>
      </c>
      <c r="J44" s="143">
        <v>22</v>
      </c>
      <c r="K44" s="144">
        <v>9</v>
      </c>
      <c r="L44" s="145">
        <v>9</v>
      </c>
      <c r="M44" s="146">
        <f t="shared" si="5"/>
        <v>1202</v>
      </c>
      <c r="N44" s="142">
        <f t="shared" si="6"/>
        <v>88</v>
      </c>
      <c r="O44" s="147">
        <f t="shared" si="7"/>
        <v>88</v>
      </c>
      <c r="P44" s="542">
        <v>17</v>
      </c>
      <c r="Q44" s="162">
        <v>0</v>
      </c>
      <c r="R44" s="545">
        <v>11</v>
      </c>
      <c r="S44" s="152">
        <v>1</v>
      </c>
      <c r="T44" s="545">
        <v>29</v>
      </c>
      <c r="U44" s="152">
        <v>1</v>
      </c>
      <c r="V44" s="545">
        <v>27</v>
      </c>
      <c r="W44" s="152">
        <v>1</v>
      </c>
      <c r="X44" s="545">
        <v>35</v>
      </c>
      <c r="Y44" s="152">
        <v>1</v>
      </c>
      <c r="Z44" s="545">
        <v>25</v>
      </c>
      <c r="AA44" s="152">
        <v>1</v>
      </c>
      <c r="AB44" s="545">
        <v>21</v>
      </c>
      <c r="AC44" s="152">
        <v>2</v>
      </c>
      <c r="AD44" s="545">
        <v>7</v>
      </c>
      <c r="AE44" s="152">
        <v>2</v>
      </c>
      <c r="AF44" s="545">
        <v>15</v>
      </c>
      <c r="AG44" s="152">
        <v>0</v>
      </c>
      <c r="AH44" s="545">
        <v>99</v>
      </c>
      <c r="AI44" s="152">
        <v>0</v>
      </c>
      <c r="AJ44" s="545">
        <v>99</v>
      </c>
      <c r="AK44" s="152">
        <v>0</v>
      </c>
      <c r="AL44" s="545">
        <v>99</v>
      </c>
      <c r="AM44" s="152">
        <v>0</v>
      </c>
      <c r="AN44" s="545">
        <v>99</v>
      </c>
      <c r="AO44" s="152">
        <v>0</v>
      </c>
      <c r="AP44" s="126"/>
      <c r="AQ44" s="127">
        <v>9</v>
      </c>
      <c r="AR44" s="126"/>
      <c r="AS44" s="153">
        <f t="shared" si="8"/>
        <v>1235</v>
      </c>
      <c r="AT44" s="154">
        <f t="shared" si="9"/>
        <v>1291</v>
      </c>
      <c r="AU44" s="154">
        <f t="shared" si="10"/>
        <v>1116</v>
      </c>
      <c r="AV44" s="154">
        <f t="shared" si="11"/>
        <v>1141</v>
      </c>
      <c r="AW44" s="154">
        <f t="shared" si="12"/>
        <v>1063</v>
      </c>
      <c r="AX44" s="154">
        <f t="shared" si="13"/>
        <v>1164</v>
      </c>
      <c r="AY44" s="154">
        <f t="shared" si="14"/>
        <v>1191</v>
      </c>
      <c r="AZ44" s="154">
        <f t="shared" si="15"/>
        <v>1342</v>
      </c>
      <c r="BA44" s="154">
        <f t="shared" si="16"/>
        <v>1275</v>
      </c>
      <c r="BB44" s="154">
        <f t="shared" si="17"/>
        <v>0</v>
      </c>
      <c r="BC44" s="154">
        <f t="shared" si="18"/>
        <v>0</v>
      </c>
      <c r="BD44" s="154">
        <f t="shared" si="2"/>
        <v>0</v>
      </c>
      <c r="BE44" s="155">
        <f t="shared" si="36"/>
        <v>0</v>
      </c>
      <c r="BG44" s="156">
        <f t="shared" si="19"/>
        <v>12</v>
      </c>
      <c r="BH44" s="157">
        <f t="shared" si="20"/>
        <v>11</v>
      </c>
      <c r="BI44" s="157">
        <f t="shared" si="21"/>
        <v>11</v>
      </c>
      <c r="BJ44" s="157">
        <f t="shared" si="22"/>
        <v>8</v>
      </c>
      <c r="BK44" s="157">
        <f t="shared" si="23"/>
        <v>10</v>
      </c>
      <c r="BL44" s="157">
        <f t="shared" si="24"/>
        <v>9</v>
      </c>
      <c r="BM44" s="157">
        <f t="shared" si="25"/>
        <v>7</v>
      </c>
      <c r="BN44" s="157">
        <f t="shared" si="26"/>
        <v>9</v>
      </c>
      <c r="BO44" s="157">
        <f t="shared" si="27"/>
        <v>11</v>
      </c>
      <c r="BP44" s="157">
        <f t="shared" si="28"/>
        <v>0</v>
      </c>
      <c r="BQ44" s="157">
        <f t="shared" si="29"/>
        <v>0</v>
      </c>
      <c r="BR44" s="157">
        <f t="shared" si="30"/>
        <v>0</v>
      </c>
      <c r="BS44" s="157">
        <f t="shared" si="31"/>
        <v>0</v>
      </c>
      <c r="BT44" s="158">
        <f t="shared" si="32"/>
        <v>88</v>
      </c>
      <c r="BU44" s="154">
        <f t="shared" si="33"/>
        <v>0</v>
      </c>
      <c r="BV44" s="154">
        <f t="shared" si="34"/>
        <v>12</v>
      </c>
      <c r="BW44" s="159">
        <f t="shared" si="35"/>
        <v>88</v>
      </c>
    </row>
    <row r="45" spans="1:75" ht="13.8">
      <c r="A45" s="135">
        <v>41</v>
      </c>
      <c r="B45" s="541" t="s">
        <v>399</v>
      </c>
      <c r="C45" s="136" t="s">
        <v>317</v>
      </c>
      <c r="D45" s="165"/>
      <c r="E45" s="138">
        <f t="shared" si="3"/>
        <v>1020.14</v>
      </c>
      <c r="F45" s="139">
        <f t="shared" si="0"/>
        <v>20.139999999999993</v>
      </c>
      <c r="G45" s="142">
        <v>1000</v>
      </c>
      <c r="H45" s="141">
        <f t="shared" si="1"/>
        <v>33.776249999999997</v>
      </c>
      <c r="I45" s="142">
        <f t="shared" si="4"/>
        <v>-125.875</v>
      </c>
      <c r="J45" s="143">
        <v>19</v>
      </c>
      <c r="K45" s="144">
        <v>10</v>
      </c>
      <c r="L45" s="145">
        <v>8</v>
      </c>
      <c r="M45" s="146">
        <f t="shared" si="5"/>
        <v>1125.875</v>
      </c>
      <c r="N45" s="142">
        <f t="shared" si="6"/>
        <v>63</v>
      </c>
      <c r="O45" s="147">
        <f t="shared" si="7"/>
        <v>63</v>
      </c>
      <c r="P45" s="542">
        <v>18</v>
      </c>
      <c r="Q45" s="162">
        <v>0</v>
      </c>
      <c r="R45" s="545">
        <v>16</v>
      </c>
      <c r="S45" s="152">
        <v>0</v>
      </c>
      <c r="T45" s="545">
        <v>99</v>
      </c>
      <c r="U45" s="152">
        <v>2</v>
      </c>
      <c r="V45" s="545">
        <v>38</v>
      </c>
      <c r="W45" s="152">
        <v>0</v>
      </c>
      <c r="X45" s="545">
        <v>33</v>
      </c>
      <c r="Y45" s="152">
        <v>1</v>
      </c>
      <c r="Z45" s="545">
        <v>45</v>
      </c>
      <c r="AA45" s="152">
        <v>2</v>
      </c>
      <c r="AB45" s="545">
        <v>30</v>
      </c>
      <c r="AC45" s="152">
        <v>2</v>
      </c>
      <c r="AD45" s="545">
        <v>25</v>
      </c>
      <c r="AE45" s="152">
        <v>1</v>
      </c>
      <c r="AF45" s="545">
        <v>24</v>
      </c>
      <c r="AG45" s="152">
        <v>2</v>
      </c>
      <c r="AH45" s="545">
        <v>99</v>
      </c>
      <c r="AI45" s="152">
        <v>0</v>
      </c>
      <c r="AJ45" s="545">
        <v>99</v>
      </c>
      <c r="AK45" s="152">
        <v>0</v>
      </c>
      <c r="AL45" s="545">
        <v>99</v>
      </c>
      <c r="AM45" s="152">
        <v>0</v>
      </c>
      <c r="AN45" s="545">
        <v>99</v>
      </c>
      <c r="AO45" s="152">
        <v>0</v>
      </c>
      <c r="AP45" s="126"/>
      <c r="AQ45" s="127">
        <v>10</v>
      </c>
      <c r="AR45" s="126"/>
      <c r="AS45" s="153">
        <f t="shared" si="8"/>
        <v>1230</v>
      </c>
      <c r="AT45" s="154">
        <f t="shared" si="9"/>
        <v>1241</v>
      </c>
      <c r="AU45" s="154">
        <f t="shared" si="10"/>
        <v>0</v>
      </c>
      <c r="AV45" s="154">
        <f t="shared" si="11"/>
        <v>1025</v>
      </c>
      <c r="AW45" s="154">
        <f t="shared" si="12"/>
        <v>1080</v>
      </c>
      <c r="AX45" s="154">
        <f t="shared" si="13"/>
        <v>1000</v>
      </c>
      <c r="AY45" s="154">
        <f t="shared" si="14"/>
        <v>1102</v>
      </c>
      <c r="AZ45" s="154">
        <f t="shared" si="15"/>
        <v>1164</v>
      </c>
      <c r="BA45" s="154">
        <f t="shared" si="16"/>
        <v>1165</v>
      </c>
      <c r="BB45" s="154">
        <f t="shared" si="17"/>
        <v>0</v>
      </c>
      <c r="BC45" s="154">
        <f t="shared" si="18"/>
        <v>0</v>
      </c>
      <c r="BD45" s="154">
        <f t="shared" si="2"/>
        <v>0</v>
      </c>
      <c r="BE45" s="155">
        <f t="shared" si="36"/>
        <v>0</v>
      </c>
      <c r="BG45" s="156">
        <f t="shared" si="19"/>
        <v>9</v>
      </c>
      <c r="BH45" s="157">
        <f t="shared" si="20"/>
        <v>9</v>
      </c>
      <c r="BI45" s="157">
        <f t="shared" si="21"/>
        <v>0</v>
      </c>
      <c r="BJ45" s="157">
        <f t="shared" si="22"/>
        <v>6</v>
      </c>
      <c r="BK45" s="157">
        <f t="shared" si="23"/>
        <v>9</v>
      </c>
      <c r="BL45" s="157">
        <f t="shared" si="24"/>
        <v>5</v>
      </c>
      <c r="BM45" s="157">
        <f t="shared" si="25"/>
        <v>8</v>
      </c>
      <c r="BN45" s="157">
        <f t="shared" si="26"/>
        <v>9</v>
      </c>
      <c r="BO45" s="157">
        <f t="shared" si="27"/>
        <v>8</v>
      </c>
      <c r="BP45" s="157">
        <f t="shared" si="28"/>
        <v>0</v>
      </c>
      <c r="BQ45" s="157">
        <f t="shared" si="29"/>
        <v>0</v>
      </c>
      <c r="BR45" s="157">
        <f t="shared" si="30"/>
        <v>0</v>
      </c>
      <c r="BS45" s="157">
        <f t="shared" si="31"/>
        <v>0</v>
      </c>
      <c r="BT45" s="158">
        <f t="shared" si="32"/>
        <v>63</v>
      </c>
      <c r="BU45" s="154">
        <f t="shared" si="33"/>
        <v>0</v>
      </c>
      <c r="BV45" s="154">
        <f t="shared" si="34"/>
        <v>9</v>
      </c>
      <c r="BW45" s="159">
        <f t="shared" si="35"/>
        <v>63</v>
      </c>
    </row>
    <row r="46" spans="1:75" ht="13.8">
      <c r="A46" s="135">
        <v>42</v>
      </c>
      <c r="B46" s="541" t="s">
        <v>400</v>
      </c>
      <c r="C46" s="136" t="s">
        <v>401</v>
      </c>
      <c r="D46" s="165"/>
      <c r="E46" s="138">
        <f t="shared" si="3"/>
        <v>1000</v>
      </c>
      <c r="F46" s="139">
        <f t="shared" si="0"/>
        <v>0</v>
      </c>
      <c r="G46" s="142">
        <v>1000</v>
      </c>
      <c r="H46" s="141">
        <f t="shared" si="1"/>
        <v>0</v>
      </c>
      <c r="I46" s="142">
        <f t="shared" si="4"/>
        <v>-74.875</v>
      </c>
      <c r="J46" s="143">
        <v>45</v>
      </c>
      <c r="K46" s="144">
        <v>6</v>
      </c>
      <c r="L46" s="145">
        <v>8</v>
      </c>
      <c r="M46" s="146">
        <f t="shared" si="5"/>
        <v>1074.875</v>
      </c>
      <c r="N46" s="142">
        <f t="shared" si="6"/>
        <v>55</v>
      </c>
      <c r="O46" s="147">
        <f t="shared" si="7"/>
        <v>55</v>
      </c>
      <c r="P46" s="542">
        <v>19</v>
      </c>
      <c r="Q46" s="162">
        <v>0</v>
      </c>
      <c r="R46" s="545">
        <v>25</v>
      </c>
      <c r="S46" s="152">
        <v>0</v>
      </c>
      <c r="T46" s="545">
        <v>45</v>
      </c>
      <c r="U46" s="152">
        <v>1</v>
      </c>
      <c r="V46" s="545">
        <v>43</v>
      </c>
      <c r="W46" s="152">
        <v>2</v>
      </c>
      <c r="X46" s="545">
        <v>27</v>
      </c>
      <c r="Y46" s="152">
        <v>0</v>
      </c>
      <c r="Z46" s="545">
        <v>46</v>
      </c>
      <c r="AA46" s="152">
        <v>1</v>
      </c>
      <c r="AB46" s="545">
        <v>47</v>
      </c>
      <c r="AC46" s="152">
        <v>0</v>
      </c>
      <c r="AD46" s="545">
        <v>99</v>
      </c>
      <c r="AE46" s="152">
        <v>2</v>
      </c>
      <c r="AF46" s="545">
        <v>34</v>
      </c>
      <c r="AG46" s="152">
        <v>0</v>
      </c>
      <c r="AH46" s="545">
        <v>99</v>
      </c>
      <c r="AI46" s="152">
        <v>0</v>
      </c>
      <c r="AJ46" s="545">
        <v>99</v>
      </c>
      <c r="AK46" s="152">
        <v>0</v>
      </c>
      <c r="AL46" s="545">
        <v>99</v>
      </c>
      <c r="AM46" s="152">
        <v>0</v>
      </c>
      <c r="AN46" s="545">
        <v>99</v>
      </c>
      <c r="AO46" s="152">
        <v>0</v>
      </c>
      <c r="AP46" s="126"/>
      <c r="AQ46" s="127">
        <v>6</v>
      </c>
      <c r="AR46" s="126"/>
      <c r="AS46" s="153">
        <f t="shared" si="8"/>
        <v>1221</v>
      </c>
      <c r="AT46" s="154">
        <f t="shared" si="9"/>
        <v>1164</v>
      </c>
      <c r="AU46" s="154">
        <f t="shared" si="10"/>
        <v>1000</v>
      </c>
      <c r="AV46" s="154">
        <f t="shared" si="11"/>
        <v>1000</v>
      </c>
      <c r="AW46" s="154">
        <f t="shared" si="12"/>
        <v>1141</v>
      </c>
      <c r="AX46" s="154">
        <f t="shared" si="13"/>
        <v>1000</v>
      </c>
      <c r="AY46" s="154">
        <f t="shared" si="14"/>
        <v>1000</v>
      </c>
      <c r="AZ46" s="154">
        <f t="shared" si="15"/>
        <v>0</v>
      </c>
      <c r="BA46" s="154">
        <f t="shared" si="16"/>
        <v>1073</v>
      </c>
      <c r="BB46" s="154">
        <f t="shared" si="17"/>
        <v>0</v>
      </c>
      <c r="BC46" s="154">
        <f t="shared" si="18"/>
        <v>0</v>
      </c>
      <c r="BD46" s="154">
        <f t="shared" si="2"/>
        <v>0</v>
      </c>
      <c r="BE46" s="155">
        <f t="shared" si="36"/>
        <v>0</v>
      </c>
      <c r="BG46" s="156">
        <f t="shared" si="19"/>
        <v>9</v>
      </c>
      <c r="BH46" s="157">
        <f t="shared" si="20"/>
        <v>9</v>
      </c>
      <c r="BI46" s="157">
        <f t="shared" si="21"/>
        <v>5</v>
      </c>
      <c r="BJ46" s="157">
        <f t="shared" si="22"/>
        <v>3</v>
      </c>
      <c r="BK46" s="157">
        <f t="shared" si="23"/>
        <v>8</v>
      </c>
      <c r="BL46" s="157">
        <f t="shared" si="24"/>
        <v>7</v>
      </c>
      <c r="BM46" s="157">
        <f t="shared" si="25"/>
        <v>6</v>
      </c>
      <c r="BN46" s="157">
        <f t="shared" si="26"/>
        <v>0</v>
      </c>
      <c r="BO46" s="157">
        <f t="shared" si="27"/>
        <v>8</v>
      </c>
      <c r="BP46" s="157">
        <f t="shared" si="28"/>
        <v>0</v>
      </c>
      <c r="BQ46" s="157">
        <f t="shared" si="29"/>
        <v>0</v>
      </c>
      <c r="BR46" s="157">
        <f t="shared" si="30"/>
        <v>0</v>
      </c>
      <c r="BS46" s="157">
        <f t="shared" si="31"/>
        <v>0</v>
      </c>
      <c r="BT46" s="158">
        <f t="shared" si="32"/>
        <v>55</v>
      </c>
      <c r="BU46" s="154">
        <f t="shared" si="33"/>
        <v>0</v>
      </c>
      <c r="BV46" s="154">
        <f t="shared" si="34"/>
        <v>9</v>
      </c>
      <c r="BW46" s="159">
        <f t="shared" si="35"/>
        <v>55</v>
      </c>
    </row>
    <row r="47" spans="1:75" ht="13.8">
      <c r="A47" s="135">
        <v>43</v>
      </c>
      <c r="B47" s="541" t="s">
        <v>402</v>
      </c>
      <c r="C47" s="136" t="s">
        <v>293</v>
      </c>
      <c r="D47" s="165"/>
      <c r="E47" s="138">
        <f t="shared" si="3"/>
        <v>1000</v>
      </c>
      <c r="F47" s="139">
        <f t="shared" si="0"/>
        <v>0</v>
      </c>
      <c r="G47" s="142">
        <v>1000</v>
      </c>
      <c r="H47" s="141">
        <f t="shared" si="1"/>
        <v>0</v>
      </c>
      <c r="I47" s="142">
        <f t="shared" si="4"/>
        <v>-72.25</v>
      </c>
      <c r="J47" s="143">
        <v>47</v>
      </c>
      <c r="K47" s="144">
        <v>3</v>
      </c>
      <c r="L47" s="145">
        <v>8</v>
      </c>
      <c r="M47" s="146">
        <f t="shared" si="5"/>
        <v>1072.25</v>
      </c>
      <c r="N47" s="142">
        <f t="shared" si="6"/>
        <v>52</v>
      </c>
      <c r="O47" s="147">
        <f t="shared" si="7"/>
        <v>52</v>
      </c>
      <c r="P47" s="542">
        <v>20</v>
      </c>
      <c r="Q47" s="162">
        <v>0</v>
      </c>
      <c r="R47" s="545">
        <v>24</v>
      </c>
      <c r="S47" s="152">
        <v>0</v>
      </c>
      <c r="T47" s="545">
        <v>38</v>
      </c>
      <c r="U47" s="152">
        <v>1</v>
      </c>
      <c r="V47" s="545">
        <v>42</v>
      </c>
      <c r="W47" s="152">
        <v>0</v>
      </c>
      <c r="X47" s="545">
        <v>47</v>
      </c>
      <c r="Y47" s="152">
        <v>0</v>
      </c>
      <c r="Z47" s="545">
        <v>99</v>
      </c>
      <c r="AA47" s="152">
        <v>2</v>
      </c>
      <c r="AB47" s="545">
        <v>45</v>
      </c>
      <c r="AC47" s="152">
        <v>0</v>
      </c>
      <c r="AD47" s="545">
        <v>44</v>
      </c>
      <c r="AE47" s="152">
        <v>0</v>
      </c>
      <c r="AF47" s="545">
        <v>21</v>
      </c>
      <c r="AG47" s="152">
        <v>0</v>
      </c>
      <c r="AH47" s="545">
        <v>99</v>
      </c>
      <c r="AI47" s="152">
        <v>0</v>
      </c>
      <c r="AJ47" s="545">
        <v>99</v>
      </c>
      <c r="AK47" s="152">
        <v>0</v>
      </c>
      <c r="AL47" s="545">
        <v>99</v>
      </c>
      <c r="AM47" s="152">
        <v>0</v>
      </c>
      <c r="AN47" s="545">
        <v>99</v>
      </c>
      <c r="AO47" s="152">
        <v>0</v>
      </c>
      <c r="AP47" s="126"/>
      <c r="AQ47" s="127">
        <v>3</v>
      </c>
      <c r="AR47" s="126"/>
      <c r="AS47" s="153">
        <f t="shared" si="8"/>
        <v>1197</v>
      </c>
      <c r="AT47" s="154">
        <f t="shared" si="9"/>
        <v>1165</v>
      </c>
      <c r="AU47" s="154">
        <f t="shared" si="10"/>
        <v>1025</v>
      </c>
      <c r="AV47" s="154">
        <f t="shared" si="11"/>
        <v>1000</v>
      </c>
      <c r="AW47" s="154">
        <f t="shared" si="12"/>
        <v>1000</v>
      </c>
      <c r="AX47" s="154">
        <f t="shared" si="13"/>
        <v>0</v>
      </c>
      <c r="AY47" s="154">
        <f t="shared" si="14"/>
        <v>1000</v>
      </c>
      <c r="AZ47" s="154">
        <f t="shared" si="15"/>
        <v>1000</v>
      </c>
      <c r="BA47" s="154">
        <f t="shared" si="16"/>
        <v>1191</v>
      </c>
      <c r="BB47" s="154">
        <f t="shared" si="17"/>
        <v>0</v>
      </c>
      <c r="BC47" s="154">
        <f t="shared" si="18"/>
        <v>0</v>
      </c>
      <c r="BD47" s="154">
        <f t="shared" si="2"/>
        <v>0</v>
      </c>
      <c r="BE47" s="155">
        <f t="shared" si="36"/>
        <v>0</v>
      </c>
      <c r="BG47" s="156">
        <f t="shared" si="19"/>
        <v>7</v>
      </c>
      <c r="BH47" s="157">
        <f t="shared" si="20"/>
        <v>8</v>
      </c>
      <c r="BI47" s="157">
        <f t="shared" si="21"/>
        <v>6</v>
      </c>
      <c r="BJ47" s="157">
        <f t="shared" si="22"/>
        <v>6</v>
      </c>
      <c r="BK47" s="157">
        <f t="shared" si="23"/>
        <v>6</v>
      </c>
      <c r="BL47" s="157">
        <f t="shared" si="24"/>
        <v>0</v>
      </c>
      <c r="BM47" s="157">
        <f t="shared" si="25"/>
        <v>5</v>
      </c>
      <c r="BN47" s="157">
        <f t="shared" si="26"/>
        <v>7</v>
      </c>
      <c r="BO47" s="157">
        <f t="shared" si="27"/>
        <v>7</v>
      </c>
      <c r="BP47" s="157">
        <f t="shared" si="28"/>
        <v>0</v>
      </c>
      <c r="BQ47" s="157">
        <f t="shared" si="29"/>
        <v>0</v>
      </c>
      <c r="BR47" s="157">
        <f t="shared" si="30"/>
        <v>0</v>
      </c>
      <c r="BS47" s="157">
        <f t="shared" si="31"/>
        <v>0</v>
      </c>
      <c r="BT47" s="158">
        <f t="shared" si="32"/>
        <v>52</v>
      </c>
      <c r="BU47" s="154">
        <f t="shared" si="33"/>
        <v>0</v>
      </c>
      <c r="BV47" s="154">
        <f t="shared" si="34"/>
        <v>8</v>
      </c>
      <c r="BW47" s="159">
        <f t="shared" si="35"/>
        <v>52</v>
      </c>
    </row>
    <row r="48" spans="1:75" ht="13.8">
      <c r="A48" s="135">
        <v>44</v>
      </c>
      <c r="B48" s="541" t="s">
        <v>178</v>
      </c>
      <c r="C48" s="136" t="s">
        <v>317</v>
      </c>
      <c r="D48" s="165"/>
      <c r="E48" s="138">
        <f t="shared" si="3"/>
        <v>1000</v>
      </c>
      <c r="F48" s="139">
        <f t="shared" si="0"/>
        <v>0</v>
      </c>
      <c r="G48" s="142">
        <v>1000</v>
      </c>
      <c r="H48" s="141">
        <f t="shared" si="1"/>
        <v>0</v>
      </c>
      <c r="I48" s="142">
        <f t="shared" si="4"/>
        <v>-167.125</v>
      </c>
      <c r="J48" s="143">
        <v>41</v>
      </c>
      <c r="K48" s="144">
        <v>7</v>
      </c>
      <c r="L48" s="145">
        <v>8</v>
      </c>
      <c r="M48" s="146">
        <f t="shared" si="5"/>
        <v>1167.125</v>
      </c>
      <c r="N48" s="142">
        <f t="shared" si="6"/>
        <v>67</v>
      </c>
      <c r="O48" s="147">
        <f t="shared" si="7"/>
        <v>67</v>
      </c>
      <c r="P48" s="542">
        <v>21</v>
      </c>
      <c r="Q48" s="162">
        <v>1</v>
      </c>
      <c r="R48" s="545">
        <v>3</v>
      </c>
      <c r="S48" s="152">
        <v>0</v>
      </c>
      <c r="T48" s="545">
        <v>11</v>
      </c>
      <c r="U48" s="152">
        <v>0</v>
      </c>
      <c r="V48" s="545">
        <v>45</v>
      </c>
      <c r="W48" s="152">
        <v>2</v>
      </c>
      <c r="X48" s="545">
        <v>37</v>
      </c>
      <c r="Y48" s="152">
        <v>0</v>
      </c>
      <c r="Z48" s="545">
        <v>33</v>
      </c>
      <c r="AA48" s="152">
        <v>0</v>
      </c>
      <c r="AB48" s="545">
        <v>19</v>
      </c>
      <c r="AC48" s="152">
        <v>0</v>
      </c>
      <c r="AD48" s="545">
        <v>43</v>
      </c>
      <c r="AE48" s="152">
        <v>2</v>
      </c>
      <c r="AF48" s="545">
        <v>99</v>
      </c>
      <c r="AG48" s="152">
        <v>2</v>
      </c>
      <c r="AH48" s="545">
        <v>99</v>
      </c>
      <c r="AI48" s="152">
        <v>0</v>
      </c>
      <c r="AJ48" s="545">
        <v>99</v>
      </c>
      <c r="AK48" s="152">
        <v>0</v>
      </c>
      <c r="AL48" s="545">
        <v>99</v>
      </c>
      <c r="AM48" s="152">
        <v>0</v>
      </c>
      <c r="AN48" s="545">
        <v>99</v>
      </c>
      <c r="AO48" s="152">
        <v>0</v>
      </c>
      <c r="AP48" s="126"/>
      <c r="AQ48" s="127">
        <v>7</v>
      </c>
      <c r="AR48" s="126"/>
      <c r="AS48" s="153">
        <f t="shared" si="8"/>
        <v>1191</v>
      </c>
      <c r="AT48" s="154">
        <f t="shared" si="9"/>
        <v>1502</v>
      </c>
      <c r="AU48" s="154">
        <f t="shared" si="10"/>
        <v>1291</v>
      </c>
      <c r="AV48" s="154">
        <f t="shared" si="11"/>
        <v>1000</v>
      </c>
      <c r="AW48" s="154">
        <f t="shared" si="12"/>
        <v>1052</v>
      </c>
      <c r="AX48" s="154">
        <f t="shared" si="13"/>
        <v>1080</v>
      </c>
      <c r="AY48" s="154">
        <f t="shared" si="14"/>
        <v>1221</v>
      </c>
      <c r="AZ48" s="154">
        <f t="shared" si="15"/>
        <v>1000</v>
      </c>
      <c r="BA48" s="154">
        <f t="shared" si="16"/>
        <v>0</v>
      </c>
      <c r="BB48" s="154">
        <f t="shared" si="17"/>
        <v>0</v>
      </c>
      <c r="BC48" s="154">
        <f t="shared" si="18"/>
        <v>0</v>
      </c>
      <c r="BD48" s="154">
        <f t="shared" si="2"/>
        <v>0</v>
      </c>
      <c r="BE48" s="155">
        <f t="shared" si="36"/>
        <v>0</v>
      </c>
      <c r="BG48" s="156">
        <f t="shared" si="19"/>
        <v>7</v>
      </c>
      <c r="BH48" s="157">
        <f t="shared" si="20"/>
        <v>15</v>
      </c>
      <c r="BI48" s="157">
        <f t="shared" si="21"/>
        <v>11</v>
      </c>
      <c r="BJ48" s="157">
        <f t="shared" si="22"/>
        <v>5</v>
      </c>
      <c r="BK48" s="157">
        <f t="shared" si="23"/>
        <v>8</v>
      </c>
      <c r="BL48" s="157">
        <f t="shared" si="24"/>
        <v>9</v>
      </c>
      <c r="BM48" s="157">
        <f t="shared" si="25"/>
        <v>9</v>
      </c>
      <c r="BN48" s="157">
        <f t="shared" si="26"/>
        <v>3</v>
      </c>
      <c r="BO48" s="157">
        <f t="shared" si="27"/>
        <v>0</v>
      </c>
      <c r="BP48" s="157">
        <f t="shared" si="28"/>
        <v>0</v>
      </c>
      <c r="BQ48" s="157">
        <f t="shared" si="29"/>
        <v>0</v>
      </c>
      <c r="BR48" s="157">
        <f t="shared" si="30"/>
        <v>0</v>
      </c>
      <c r="BS48" s="157">
        <f t="shared" si="31"/>
        <v>0</v>
      </c>
      <c r="BT48" s="158">
        <f t="shared" si="32"/>
        <v>67</v>
      </c>
      <c r="BU48" s="154">
        <f t="shared" si="33"/>
        <v>0</v>
      </c>
      <c r="BV48" s="154">
        <f t="shared" si="34"/>
        <v>15</v>
      </c>
      <c r="BW48" s="159">
        <f t="shared" si="35"/>
        <v>67</v>
      </c>
    </row>
    <row r="49" spans="1:75" ht="13.8">
      <c r="A49" s="135">
        <v>45</v>
      </c>
      <c r="B49" s="541" t="s">
        <v>403</v>
      </c>
      <c r="C49" s="136" t="s">
        <v>401</v>
      </c>
      <c r="D49" s="165"/>
      <c r="E49" s="138">
        <f t="shared" si="3"/>
        <v>1000</v>
      </c>
      <c r="F49" s="139">
        <f t="shared" si="0"/>
        <v>0</v>
      </c>
      <c r="G49" s="142">
        <v>1000</v>
      </c>
      <c r="H49" s="141">
        <f t="shared" si="1"/>
        <v>0</v>
      </c>
      <c r="I49" s="142">
        <f t="shared" si="4"/>
        <v>-49.5</v>
      </c>
      <c r="J49" s="143">
        <v>46</v>
      </c>
      <c r="K49" s="144">
        <v>5</v>
      </c>
      <c r="L49" s="145">
        <v>8</v>
      </c>
      <c r="M49" s="146">
        <f t="shared" si="5"/>
        <v>1049.5</v>
      </c>
      <c r="N49" s="142">
        <f t="shared" si="6"/>
        <v>56</v>
      </c>
      <c r="O49" s="147">
        <f t="shared" si="7"/>
        <v>56</v>
      </c>
      <c r="P49" s="542">
        <v>22</v>
      </c>
      <c r="Q49" s="162">
        <v>0</v>
      </c>
      <c r="R49" s="545">
        <v>28</v>
      </c>
      <c r="S49" s="152">
        <v>0</v>
      </c>
      <c r="T49" s="545">
        <v>42</v>
      </c>
      <c r="U49" s="152">
        <v>1</v>
      </c>
      <c r="V49" s="545">
        <v>44</v>
      </c>
      <c r="W49" s="152">
        <v>0</v>
      </c>
      <c r="X49" s="545">
        <v>99</v>
      </c>
      <c r="Y49" s="152">
        <v>2</v>
      </c>
      <c r="Z49" s="545">
        <v>41</v>
      </c>
      <c r="AA49" s="152">
        <v>0</v>
      </c>
      <c r="AB49" s="545">
        <v>43</v>
      </c>
      <c r="AC49" s="152">
        <v>2</v>
      </c>
      <c r="AD49" s="545">
        <v>38</v>
      </c>
      <c r="AE49" s="152">
        <v>0</v>
      </c>
      <c r="AF49" s="545">
        <v>36</v>
      </c>
      <c r="AG49" s="152">
        <v>0</v>
      </c>
      <c r="AH49" s="545">
        <v>99</v>
      </c>
      <c r="AI49" s="152">
        <v>0</v>
      </c>
      <c r="AJ49" s="545">
        <v>99</v>
      </c>
      <c r="AK49" s="152">
        <v>0</v>
      </c>
      <c r="AL49" s="545">
        <v>99</v>
      </c>
      <c r="AM49" s="152">
        <v>0</v>
      </c>
      <c r="AN49" s="545">
        <v>99</v>
      </c>
      <c r="AO49" s="152">
        <v>0</v>
      </c>
      <c r="AP49" s="126"/>
      <c r="AQ49" s="127">
        <v>5</v>
      </c>
      <c r="AR49" s="126"/>
      <c r="AS49" s="153">
        <f t="shared" si="8"/>
        <v>1183</v>
      </c>
      <c r="AT49" s="154">
        <f t="shared" si="9"/>
        <v>1131</v>
      </c>
      <c r="AU49" s="154">
        <f t="shared" si="10"/>
        <v>1000</v>
      </c>
      <c r="AV49" s="154">
        <f t="shared" si="11"/>
        <v>1000</v>
      </c>
      <c r="AW49" s="154">
        <f t="shared" si="12"/>
        <v>0</v>
      </c>
      <c r="AX49" s="154">
        <f t="shared" si="13"/>
        <v>1000</v>
      </c>
      <c r="AY49" s="154">
        <f t="shared" si="14"/>
        <v>1000</v>
      </c>
      <c r="AZ49" s="154">
        <f t="shared" si="15"/>
        <v>1025</v>
      </c>
      <c r="BA49" s="154">
        <f t="shared" si="16"/>
        <v>1057</v>
      </c>
      <c r="BB49" s="154">
        <f t="shared" si="17"/>
        <v>0</v>
      </c>
      <c r="BC49" s="154">
        <f t="shared" si="18"/>
        <v>0</v>
      </c>
      <c r="BD49" s="154">
        <f t="shared" si="2"/>
        <v>0</v>
      </c>
      <c r="BE49" s="155">
        <f t="shared" si="36"/>
        <v>0</v>
      </c>
      <c r="BG49" s="156">
        <f t="shared" si="19"/>
        <v>10</v>
      </c>
      <c r="BH49" s="157">
        <f t="shared" si="20"/>
        <v>7</v>
      </c>
      <c r="BI49" s="157">
        <f t="shared" si="21"/>
        <v>6</v>
      </c>
      <c r="BJ49" s="157">
        <f t="shared" si="22"/>
        <v>7</v>
      </c>
      <c r="BK49" s="157">
        <f t="shared" si="23"/>
        <v>0</v>
      </c>
      <c r="BL49" s="157">
        <f t="shared" si="24"/>
        <v>10</v>
      </c>
      <c r="BM49" s="157">
        <f t="shared" si="25"/>
        <v>3</v>
      </c>
      <c r="BN49" s="157">
        <f t="shared" si="26"/>
        <v>6</v>
      </c>
      <c r="BO49" s="157">
        <f t="shared" si="27"/>
        <v>7</v>
      </c>
      <c r="BP49" s="157">
        <f t="shared" si="28"/>
        <v>0</v>
      </c>
      <c r="BQ49" s="157">
        <f t="shared" si="29"/>
        <v>0</v>
      </c>
      <c r="BR49" s="157">
        <f t="shared" si="30"/>
        <v>0</v>
      </c>
      <c r="BS49" s="157">
        <f t="shared" si="31"/>
        <v>0</v>
      </c>
      <c r="BT49" s="158">
        <f t="shared" si="32"/>
        <v>56</v>
      </c>
      <c r="BU49" s="154">
        <f t="shared" si="33"/>
        <v>0</v>
      </c>
      <c r="BV49" s="154">
        <f t="shared" si="34"/>
        <v>10</v>
      </c>
      <c r="BW49" s="159">
        <f t="shared" si="35"/>
        <v>56</v>
      </c>
    </row>
    <row r="50" spans="1:75" ht="13.8">
      <c r="A50" s="135">
        <v>46</v>
      </c>
      <c r="B50" s="541" t="s">
        <v>404</v>
      </c>
      <c r="C50" s="136" t="s">
        <v>293</v>
      </c>
      <c r="D50" s="165"/>
      <c r="E50" s="138">
        <f t="shared" si="3"/>
        <v>1000</v>
      </c>
      <c r="F50" s="139">
        <f t="shared" si="0"/>
        <v>0</v>
      </c>
      <c r="G50" s="142">
        <v>1000</v>
      </c>
      <c r="H50" s="141">
        <f t="shared" si="1"/>
        <v>0</v>
      </c>
      <c r="I50" s="142">
        <f t="shared" si="4"/>
        <v>-100.875</v>
      </c>
      <c r="J50" s="143">
        <v>42</v>
      </c>
      <c r="K50" s="144">
        <v>7</v>
      </c>
      <c r="L50" s="145">
        <v>8</v>
      </c>
      <c r="M50" s="146">
        <f t="shared" si="5"/>
        <v>1100.875</v>
      </c>
      <c r="N50" s="142">
        <f t="shared" si="6"/>
        <v>65</v>
      </c>
      <c r="O50" s="147">
        <f t="shared" si="7"/>
        <v>65</v>
      </c>
      <c r="P50" s="542">
        <v>23</v>
      </c>
      <c r="Q50" s="162">
        <v>0</v>
      </c>
      <c r="R50" s="545">
        <v>27</v>
      </c>
      <c r="S50" s="152">
        <v>0</v>
      </c>
      <c r="T50" s="545">
        <v>35</v>
      </c>
      <c r="U50" s="152">
        <v>1</v>
      </c>
      <c r="V50" s="545">
        <v>99</v>
      </c>
      <c r="W50" s="152">
        <v>2</v>
      </c>
      <c r="X50" s="545">
        <v>24</v>
      </c>
      <c r="Y50" s="152">
        <v>0</v>
      </c>
      <c r="Z50" s="545">
        <v>42</v>
      </c>
      <c r="AA50" s="152">
        <v>1</v>
      </c>
      <c r="AB50" s="545">
        <v>38</v>
      </c>
      <c r="AC50" s="152">
        <v>2</v>
      </c>
      <c r="AD50" s="545">
        <v>32</v>
      </c>
      <c r="AE50" s="152">
        <v>1</v>
      </c>
      <c r="AF50" s="545">
        <v>26</v>
      </c>
      <c r="AG50" s="152">
        <v>0</v>
      </c>
      <c r="AH50" s="545">
        <v>99</v>
      </c>
      <c r="AI50" s="152">
        <v>0</v>
      </c>
      <c r="AJ50" s="545">
        <v>99</v>
      </c>
      <c r="AK50" s="152">
        <v>0</v>
      </c>
      <c r="AL50" s="545">
        <v>99</v>
      </c>
      <c r="AM50" s="152">
        <v>0</v>
      </c>
      <c r="AN50" s="545">
        <v>99</v>
      </c>
      <c r="AO50" s="152">
        <v>0</v>
      </c>
      <c r="AP50" s="126"/>
      <c r="AQ50" s="127">
        <v>7</v>
      </c>
      <c r="AR50" s="126"/>
      <c r="AS50" s="153">
        <f t="shared" si="8"/>
        <v>1181</v>
      </c>
      <c r="AT50" s="154">
        <f t="shared" si="9"/>
        <v>1141</v>
      </c>
      <c r="AU50" s="154">
        <f t="shared" si="10"/>
        <v>1063</v>
      </c>
      <c r="AV50" s="154">
        <f t="shared" si="11"/>
        <v>0</v>
      </c>
      <c r="AW50" s="154">
        <f t="shared" si="12"/>
        <v>1165</v>
      </c>
      <c r="AX50" s="154">
        <f t="shared" si="13"/>
        <v>1000</v>
      </c>
      <c r="AY50" s="154">
        <f t="shared" si="14"/>
        <v>1025</v>
      </c>
      <c r="AZ50" s="154">
        <f t="shared" si="15"/>
        <v>1090</v>
      </c>
      <c r="BA50" s="154">
        <f t="shared" si="16"/>
        <v>1142</v>
      </c>
      <c r="BB50" s="154">
        <f t="shared" si="17"/>
        <v>0</v>
      </c>
      <c r="BC50" s="154">
        <f t="shared" si="18"/>
        <v>0</v>
      </c>
      <c r="BD50" s="154">
        <f t="shared" si="2"/>
        <v>0</v>
      </c>
      <c r="BE50" s="155">
        <f t="shared" si="36"/>
        <v>0</v>
      </c>
      <c r="BG50" s="156">
        <f t="shared" si="19"/>
        <v>9</v>
      </c>
      <c r="BH50" s="157">
        <f t="shared" si="20"/>
        <v>8</v>
      </c>
      <c r="BI50" s="157">
        <f t="shared" si="21"/>
        <v>10</v>
      </c>
      <c r="BJ50" s="157">
        <f t="shared" si="22"/>
        <v>0</v>
      </c>
      <c r="BK50" s="157">
        <f t="shared" si="23"/>
        <v>8</v>
      </c>
      <c r="BL50" s="157">
        <f t="shared" si="24"/>
        <v>6</v>
      </c>
      <c r="BM50" s="157">
        <f t="shared" si="25"/>
        <v>6</v>
      </c>
      <c r="BN50" s="157">
        <f t="shared" si="26"/>
        <v>9</v>
      </c>
      <c r="BO50" s="157">
        <f t="shared" si="27"/>
        <v>9</v>
      </c>
      <c r="BP50" s="157">
        <f t="shared" si="28"/>
        <v>0</v>
      </c>
      <c r="BQ50" s="157">
        <f t="shared" si="29"/>
        <v>0</v>
      </c>
      <c r="BR50" s="157">
        <f t="shared" si="30"/>
        <v>0</v>
      </c>
      <c r="BS50" s="157">
        <f t="shared" si="31"/>
        <v>0</v>
      </c>
      <c r="BT50" s="158">
        <f t="shared" si="32"/>
        <v>65</v>
      </c>
      <c r="BU50" s="154">
        <f t="shared" si="33"/>
        <v>0</v>
      </c>
      <c r="BV50" s="154">
        <f t="shared" si="34"/>
        <v>10</v>
      </c>
      <c r="BW50" s="159">
        <f t="shared" si="35"/>
        <v>65</v>
      </c>
    </row>
    <row r="51" spans="1:75" ht="13.8">
      <c r="A51" s="135">
        <v>47</v>
      </c>
      <c r="B51" s="541" t="s">
        <v>174</v>
      </c>
      <c r="C51" s="136" t="s">
        <v>107</v>
      </c>
      <c r="D51" s="165"/>
      <c r="E51" s="138" t="e">
        <f t="shared" si="3"/>
        <v>#N/A</v>
      </c>
      <c r="F51" s="139" t="e">
        <f t="shared" si="0"/>
        <v>#N/A</v>
      </c>
      <c r="G51" s="142">
        <v>1000</v>
      </c>
      <c r="H51" s="141">
        <f t="shared" si="1"/>
        <v>0</v>
      </c>
      <c r="I51" s="142" t="e">
        <f t="shared" si="4"/>
        <v>#N/A</v>
      </c>
      <c r="J51" s="143">
        <v>44</v>
      </c>
      <c r="K51" s="144">
        <v>6</v>
      </c>
      <c r="L51" s="145">
        <v>8</v>
      </c>
      <c r="M51" s="146" t="e">
        <f t="shared" si="5"/>
        <v>#N/A</v>
      </c>
      <c r="N51" s="142" t="e">
        <f t="shared" si="6"/>
        <v>#N/A</v>
      </c>
      <c r="O51" s="147" t="e">
        <f t="shared" si="7"/>
        <v>#N/A</v>
      </c>
      <c r="P51" s="542" t="s">
        <v>405</v>
      </c>
      <c r="Q51" s="162">
        <v>0</v>
      </c>
      <c r="R51" s="545">
        <v>29</v>
      </c>
      <c r="S51" s="152">
        <v>1</v>
      </c>
      <c r="T51" s="545">
        <v>21</v>
      </c>
      <c r="U51" s="152">
        <v>0</v>
      </c>
      <c r="V51" s="545">
        <v>35</v>
      </c>
      <c r="W51" s="152">
        <v>0</v>
      </c>
      <c r="X51" s="545">
        <v>43</v>
      </c>
      <c r="Y51" s="152">
        <v>2</v>
      </c>
      <c r="Z51" s="545">
        <v>36</v>
      </c>
      <c r="AA51" s="152">
        <v>1</v>
      </c>
      <c r="AB51" s="545">
        <v>42</v>
      </c>
      <c r="AC51" s="152">
        <v>2</v>
      </c>
      <c r="AD51" s="545">
        <v>31</v>
      </c>
      <c r="AE51" s="152">
        <v>0</v>
      </c>
      <c r="AF51" s="545">
        <v>27</v>
      </c>
      <c r="AG51" s="152">
        <v>0</v>
      </c>
      <c r="AH51" s="545">
        <v>99</v>
      </c>
      <c r="AI51" s="152">
        <v>0</v>
      </c>
      <c r="AJ51" s="545">
        <v>99</v>
      </c>
      <c r="AK51" s="152">
        <v>0</v>
      </c>
      <c r="AL51" s="545">
        <v>99</v>
      </c>
      <c r="AM51" s="152">
        <v>0</v>
      </c>
      <c r="AN51" s="545">
        <v>99</v>
      </c>
      <c r="AO51" s="152">
        <v>0</v>
      </c>
      <c r="AP51" s="126"/>
      <c r="AQ51" s="127">
        <v>6</v>
      </c>
      <c r="AR51" s="126"/>
      <c r="AS51" s="153" t="e">
        <f t="shared" si="8"/>
        <v>#N/A</v>
      </c>
      <c r="AT51" s="154">
        <f t="shared" si="9"/>
        <v>1116</v>
      </c>
      <c r="AU51" s="154">
        <f t="shared" si="10"/>
        <v>1191</v>
      </c>
      <c r="AV51" s="154">
        <f t="shared" si="11"/>
        <v>1063</v>
      </c>
      <c r="AW51" s="154">
        <f t="shared" si="12"/>
        <v>1000</v>
      </c>
      <c r="AX51" s="154">
        <f t="shared" si="13"/>
        <v>1057</v>
      </c>
      <c r="AY51" s="154">
        <f t="shared" si="14"/>
        <v>1000</v>
      </c>
      <c r="AZ51" s="154">
        <f t="shared" si="15"/>
        <v>1092</v>
      </c>
      <c r="BA51" s="154">
        <f t="shared" si="16"/>
        <v>1141</v>
      </c>
      <c r="BB51" s="154">
        <f t="shared" si="17"/>
        <v>0</v>
      </c>
      <c r="BC51" s="154">
        <f t="shared" si="18"/>
        <v>0</v>
      </c>
      <c r="BD51" s="154">
        <f t="shared" si="2"/>
        <v>0</v>
      </c>
      <c r="BE51" s="155">
        <f t="shared" si="36"/>
        <v>0</v>
      </c>
      <c r="BG51" s="156" t="e">
        <f t="shared" si="19"/>
        <v>#N/A</v>
      </c>
      <c r="BH51" s="157">
        <f t="shared" si="20"/>
        <v>11</v>
      </c>
      <c r="BI51" s="157">
        <f t="shared" si="21"/>
        <v>7</v>
      </c>
      <c r="BJ51" s="157">
        <f t="shared" si="22"/>
        <v>10</v>
      </c>
      <c r="BK51" s="157">
        <f t="shared" si="23"/>
        <v>3</v>
      </c>
      <c r="BL51" s="157">
        <f t="shared" si="24"/>
        <v>7</v>
      </c>
      <c r="BM51" s="157">
        <f t="shared" si="25"/>
        <v>6</v>
      </c>
      <c r="BN51" s="157">
        <f t="shared" si="26"/>
        <v>8</v>
      </c>
      <c r="BO51" s="157">
        <f t="shared" si="27"/>
        <v>8</v>
      </c>
      <c r="BP51" s="157">
        <f t="shared" si="28"/>
        <v>0</v>
      </c>
      <c r="BQ51" s="157">
        <f t="shared" si="29"/>
        <v>0</v>
      </c>
      <c r="BR51" s="157">
        <f t="shared" si="30"/>
        <v>0</v>
      </c>
      <c r="BS51" s="157">
        <f t="shared" si="31"/>
        <v>0</v>
      </c>
      <c r="BT51" s="158" t="e">
        <f t="shared" si="32"/>
        <v>#N/A</v>
      </c>
      <c r="BU51" s="154" t="e">
        <f t="shared" si="33"/>
        <v>#N/A</v>
      </c>
      <c r="BV51" s="154" t="e">
        <f t="shared" si="34"/>
        <v>#N/A</v>
      </c>
      <c r="BW51" s="159" t="e">
        <f t="shared" si="35"/>
        <v>#N/A</v>
      </c>
    </row>
    <row r="52" spans="1:75" ht="13.8">
      <c r="A52" s="135">
        <v>48</v>
      </c>
      <c r="B52" s="541" t="s">
        <v>244</v>
      </c>
      <c r="C52" s="136" t="s">
        <v>245</v>
      </c>
      <c r="D52" s="165"/>
      <c r="E52" s="138" t="e">
        <f t="shared" si="3"/>
        <v>#VALUE!</v>
      </c>
      <c r="F52" s="139" t="e">
        <f t="shared" si="0"/>
        <v>#VALUE!</v>
      </c>
      <c r="G52" s="142" t="s">
        <v>246</v>
      </c>
      <c r="H52" s="141">
        <f t="shared" si="1"/>
        <v>0</v>
      </c>
      <c r="I52" s="142" t="e">
        <f t="shared" si="4"/>
        <v>#N/A</v>
      </c>
      <c r="J52" s="143"/>
      <c r="K52" s="144">
        <v>0</v>
      </c>
      <c r="L52" s="145">
        <v>8</v>
      </c>
      <c r="M52" s="146" t="e">
        <f t="shared" si="5"/>
        <v>#N/A</v>
      </c>
      <c r="N52" s="142" t="e">
        <f t="shared" si="6"/>
        <v>#N/A</v>
      </c>
      <c r="O52" s="147" t="e">
        <f t="shared" si="7"/>
        <v>#N/A</v>
      </c>
      <c r="P52" s="542" t="s">
        <v>405</v>
      </c>
      <c r="Q52" s="162">
        <v>0</v>
      </c>
      <c r="R52" s="545">
        <v>33</v>
      </c>
      <c r="S52" s="152">
        <v>0</v>
      </c>
      <c r="T52" s="545">
        <v>41</v>
      </c>
      <c r="U52" s="152">
        <v>0</v>
      </c>
      <c r="V52" s="545">
        <v>46</v>
      </c>
      <c r="W52" s="152">
        <v>0</v>
      </c>
      <c r="X52" s="545">
        <v>45</v>
      </c>
      <c r="Y52" s="152">
        <v>0</v>
      </c>
      <c r="Z52" s="545">
        <v>43</v>
      </c>
      <c r="AA52" s="152">
        <v>0</v>
      </c>
      <c r="AB52" s="545">
        <v>36</v>
      </c>
      <c r="AC52" s="152">
        <v>0</v>
      </c>
      <c r="AD52" s="545">
        <v>42</v>
      </c>
      <c r="AE52" s="152">
        <v>0</v>
      </c>
      <c r="AF52" s="545">
        <v>44</v>
      </c>
      <c r="AG52" s="152">
        <v>0</v>
      </c>
      <c r="AH52" s="545">
        <v>99</v>
      </c>
      <c r="AI52" s="152">
        <v>0</v>
      </c>
      <c r="AJ52" s="545">
        <v>99</v>
      </c>
      <c r="AK52" s="152">
        <v>0</v>
      </c>
      <c r="AL52" s="545">
        <v>99</v>
      </c>
      <c r="AM52" s="152">
        <v>0</v>
      </c>
      <c r="AN52" s="545">
        <v>99</v>
      </c>
      <c r="AO52" s="152">
        <v>0</v>
      </c>
      <c r="AP52" s="126"/>
      <c r="AQ52" s="127">
        <v>0</v>
      </c>
      <c r="AR52" s="126"/>
      <c r="AS52" s="153" t="e">
        <f t="shared" si="8"/>
        <v>#N/A</v>
      </c>
      <c r="AT52" s="154">
        <f t="shared" si="9"/>
        <v>1080</v>
      </c>
      <c r="AU52" s="154">
        <f t="shared" si="10"/>
        <v>1000</v>
      </c>
      <c r="AV52" s="154">
        <f t="shared" si="11"/>
        <v>1000</v>
      </c>
      <c r="AW52" s="154">
        <f t="shared" si="12"/>
        <v>1000</v>
      </c>
      <c r="AX52" s="154">
        <f t="shared" si="13"/>
        <v>1000</v>
      </c>
      <c r="AY52" s="154">
        <f t="shared" si="14"/>
        <v>1057</v>
      </c>
      <c r="AZ52" s="154">
        <f t="shared" si="15"/>
        <v>1000</v>
      </c>
      <c r="BA52" s="154">
        <f t="shared" si="16"/>
        <v>1000</v>
      </c>
      <c r="BB52" s="154">
        <f t="shared" si="17"/>
        <v>0</v>
      </c>
      <c r="BC52" s="154">
        <f t="shared" si="18"/>
        <v>0</v>
      </c>
      <c r="BD52" s="154">
        <f t="shared" si="2"/>
        <v>0</v>
      </c>
      <c r="BE52" s="155">
        <f t="shared" si="36"/>
        <v>0</v>
      </c>
      <c r="BG52" s="156" t="e">
        <f t="shared" si="19"/>
        <v>#N/A</v>
      </c>
      <c r="BH52" s="157">
        <f t="shared" si="20"/>
        <v>9</v>
      </c>
      <c r="BI52" s="157">
        <f t="shared" si="21"/>
        <v>10</v>
      </c>
      <c r="BJ52" s="157">
        <f t="shared" si="22"/>
        <v>7</v>
      </c>
      <c r="BK52" s="157">
        <f t="shared" si="23"/>
        <v>5</v>
      </c>
      <c r="BL52" s="157">
        <f t="shared" si="24"/>
        <v>3</v>
      </c>
      <c r="BM52" s="157">
        <f t="shared" si="25"/>
        <v>7</v>
      </c>
      <c r="BN52" s="157">
        <f t="shared" si="26"/>
        <v>6</v>
      </c>
      <c r="BO52" s="157">
        <f t="shared" si="27"/>
        <v>7</v>
      </c>
      <c r="BP52" s="157">
        <f t="shared" si="28"/>
        <v>0</v>
      </c>
      <c r="BQ52" s="157">
        <f t="shared" si="29"/>
        <v>0</v>
      </c>
      <c r="BR52" s="157">
        <f t="shared" si="30"/>
        <v>0</v>
      </c>
      <c r="BS52" s="157">
        <f t="shared" si="31"/>
        <v>0</v>
      </c>
      <c r="BT52" s="158" t="e">
        <f t="shared" si="32"/>
        <v>#N/A</v>
      </c>
      <c r="BU52" s="154" t="e">
        <f t="shared" si="33"/>
        <v>#N/A</v>
      </c>
      <c r="BV52" s="154" t="e">
        <f t="shared" si="34"/>
        <v>#N/A</v>
      </c>
      <c r="BW52" s="159" t="e">
        <f t="shared" si="35"/>
        <v>#N/A</v>
      </c>
    </row>
    <row r="53" spans="1:75" ht="13.8">
      <c r="A53" s="135"/>
      <c r="B53" s="541"/>
      <c r="C53" s="136"/>
      <c r="D53" s="165"/>
      <c r="E53" s="138">
        <f t="shared" si="3"/>
        <v>0</v>
      </c>
      <c r="F53" s="139">
        <f t="shared" si="0"/>
        <v>0</v>
      </c>
      <c r="G53" s="142"/>
      <c r="H53" s="141">
        <f t="shared" si="1"/>
        <v>0</v>
      </c>
      <c r="I53" s="142">
        <f t="shared" si="4"/>
        <v>0</v>
      </c>
      <c r="J53" s="143"/>
      <c r="K53" s="144">
        <v>0</v>
      </c>
      <c r="L53" s="145"/>
      <c r="M53" s="146">
        <f t="shared" si="5"/>
        <v>0</v>
      </c>
      <c r="N53" s="142">
        <f t="shared" si="6"/>
        <v>0</v>
      </c>
      <c r="O53" s="147">
        <f t="shared" si="7"/>
        <v>0</v>
      </c>
      <c r="P53" s="542">
        <v>99</v>
      </c>
      <c r="Q53" s="162">
        <v>0</v>
      </c>
      <c r="R53" s="545">
        <v>99</v>
      </c>
      <c r="S53" s="152">
        <v>0</v>
      </c>
      <c r="T53" s="545">
        <v>99</v>
      </c>
      <c r="U53" s="152">
        <v>0</v>
      </c>
      <c r="V53" s="545">
        <v>99</v>
      </c>
      <c r="W53" s="152">
        <v>0</v>
      </c>
      <c r="X53" s="545">
        <v>99</v>
      </c>
      <c r="Y53" s="152">
        <v>0</v>
      </c>
      <c r="Z53" s="545">
        <v>99</v>
      </c>
      <c r="AA53" s="152">
        <v>0</v>
      </c>
      <c r="AB53" s="545">
        <v>99</v>
      </c>
      <c r="AC53" s="152">
        <v>0</v>
      </c>
      <c r="AD53" s="545">
        <v>99</v>
      </c>
      <c r="AE53" s="152">
        <v>0</v>
      </c>
      <c r="AF53" s="545">
        <v>99</v>
      </c>
      <c r="AG53" s="152">
        <v>0</v>
      </c>
      <c r="AH53" s="545">
        <v>99</v>
      </c>
      <c r="AI53" s="152">
        <v>0</v>
      </c>
      <c r="AJ53" s="545">
        <v>99</v>
      </c>
      <c r="AK53" s="152">
        <v>0</v>
      </c>
      <c r="AL53" s="545">
        <v>99</v>
      </c>
      <c r="AM53" s="152">
        <v>0</v>
      </c>
      <c r="AN53" s="545">
        <v>99</v>
      </c>
      <c r="AO53" s="152">
        <v>0</v>
      </c>
      <c r="AP53" s="126"/>
      <c r="AQ53" s="127">
        <v>0</v>
      </c>
      <c r="AR53" s="126"/>
      <c r="AS53" s="153">
        <f t="shared" si="8"/>
        <v>0</v>
      </c>
      <c r="AT53" s="154">
        <f t="shared" si="9"/>
        <v>0</v>
      </c>
      <c r="AU53" s="154">
        <f t="shared" si="10"/>
        <v>0</v>
      </c>
      <c r="AV53" s="154">
        <f t="shared" si="11"/>
        <v>0</v>
      </c>
      <c r="AW53" s="154">
        <f t="shared" si="12"/>
        <v>0</v>
      </c>
      <c r="AX53" s="154">
        <f t="shared" si="13"/>
        <v>0</v>
      </c>
      <c r="AY53" s="154">
        <f t="shared" si="14"/>
        <v>0</v>
      </c>
      <c r="AZ53" s="154">
        <f t="shared" si="15"/>
        <v>0</v>
      </c>
      <c r="BA53" s="154">
        <f t="shared" si="16"/>
        <v>0</v>
      </c>
      <c r="BB53" s="154">
        <f t="shared" si="17"/>
        <v>0</v>
      </c>
      <c r="BC53" s="154">
        <f t="shared" si="18"/>
        <v>0</v>
      </c>
      <c r="BD53" s="154">
        <f t="shared" si="2"/>
        <v>0</v>
      </c>
      <c r="BE53" s="155">
        <f t="shared" si="36"/>
        <v>0</v>
      </c>
      <c r="BG53" s="156">
        <f t="shared" si="19"/>
        <v>0</v>
      </c>
      <c r="BH53" s="157">
        <f t="shared" si="20"/>
        <v>0</v>
      </c>
      <c r="BI53" s="157">
        <f t="shared" si="21"/>
        <v>0</v>
      </c>
      <c r="BJ53" s="157">
        <f t="shared" si="22"/>
        <v>0</v>
      </c>
      <c r="BK53" s="157">
        <f t="shared" si="23"/>
        <v>0</v>
      </c>
      <c r="BL53" s="157">
        <f t="shared" si="24"/>
        <v>0</v>
      </c>
      <c r="BM53" s="157">
        <f t="shared" si="25"/>
        <v>0</v>
      </c>
      <c r="BN53" s="157">
        <f t="shared" si="26"/>
        <v>0</v>
      </c>
      <c r="BO53" s="157">
        <f t="shared" si="27"/>
        <v>0</v>
      </c>
      <c r="BP53" s="157">
        <f t="shared" si="28"/>
        <v>0</v>
      </c>
      <c r="BQ53" s="157">
        <f t="shared" si="29"/>
        <v>0</v>
      </c>
      <c r="BR53" s="157">
        <f t="shared" si="30"/>
        <v>0</v>
      </c>
      <c r="BS53" s="157">
        <f t="shared" si="31"/>
        <v>0</v>
      </c>
      <c r="BT53" s="158">
        <f t="shared" si="32"/>
        <v>0</v>
      </c>
      <c r="BU53" s="154">
        <f t="shared" si="33"/>
        <v>0</v>
      </c>
      <c r="BV53" s="154">
        <f t="shared" si="34"/>
        <v>0</v>
      </c>
      <c r="BW53" s="159">
        <f t="shared" si="35"/>
        <v>0</v>
      </c>
    </row>
    <row r="54" spans="1:75" ht="13.8">
      <c r="A54" s="166"/>
      <c r="B54" s="548"/>
      <c r="C54" s="167"/>
      <c r="D54" s="168"/>
      <c r="E54" s="169">
        <f t="shared" si="3"/>
        <v>0</v>
      </c>
      <c r="F54" s="170">
        <f t="shared" si="0"/>
        <v>0</v>
      </c>
      <c r="G54" s="171"/>
      <c r="H54" s="172">
        <f t="shared" si="1"/>
        <v>0</v>
      </c>
      <c r="I54" s="171">
        <f t="shared" si="4"/>
        <v>0</v>
      </c>
      <c r="J54" s="173"/>
      <c r="K54" s="174">
        <v>0</v>
      </c>
      <c r="L54" s="175"/>
      <c r="M54" s="176">
        <f t="shared" si="5"/>
        <v>0</v>
      </c>
      <c r="N54" s="171">
        <f t="shared" si="6"/>
        <v>0</v>
      </c>
      <c r="O54" s="177">
        <f t="shared" si="7"/>
        <v>0</v>
      </c>
      <c r="P54" s="549">
        <v>99</v>
      </c>
      <c r="Q54" s="178">
        <v>0</v>
      </c>
      <c r="R54" s="550">
        <v>99</v>
      </c>
      <c r="S54" s="179">
        <v>0</v>
      </c>
      <c r="T54" s="550">
        <v>99</v>
      </c>
      <c r="U54" s="179">
        <v>0</v>
      </c>
      <c r="V54" s="550">
        <v>99</v>
      </c>
      <c r="W54" s="179">
        <v>0</v>
      </c>
      <c r="X54" s="550">
        <v>99</v>
      </c>
      <c r="Y54" s="179">
        <v>0</v>
      </c>
      <c r="Z54" s="550">
        <v>99</v>
      </c>
      <c r="AA54" s="179">
        <v>0</v>
      </c>
      <c r="AB54" s="550">
        <v>99</v>
      </c>
      <c r="AC54" s="179">
        <v>0</v>
      </c>
      <c r="AD54" s="550">
        <v>99</v>
      </c>
      <c r="AE54" s="179">
        <v>0</v>
      </c>
      <c r="AF54" s="550">
        <v>99</v>
      </c>
      <c r="AG54" s="179">
        <v>0</v>
      </c>
      <c r="AH54" s="550">
        <v>99</v>
      </c>
      <c r="AI54" s="179">
        <v>0</v>
      </c>
      <c r="AJ54" s="550">
        <v>99</v>
      </c>
      <c r="AK54" s="179">
        <v>0</v>
      </c>
      <c r="AL54" s="550">
        <v>99</v>
      </c>
      <c r="AM54" s="179">
        <v>0</v>
      </c>
      <c r="AN54" s="550">
        <v>99</v>
      </c>
      <c r="AO54" s="179">
        <v>0</v>
      </c>
      <c r="AP54" s="126"/>
      <c r="AQ54" s="127">
        <v>0</v>
      </c>
      <c r="AR54" s="126"/>
      <c r="AS54" s="180">
        <f t="shared" si="8"/>
        <v>0</v>
      </c>
      <c r="AT54" s="181">
        <f t="shared" si="9"/>
        <v>0</v>
      </c>
      <c r="AU54" s="181">
        <f t="shared" si="10"/>
        <v>0</v>
      </c>
      <c r="AV54" s="181">
        <f t="shared" si="11"/>
        <v>0</v>
      </c>
      <c r="AW54" s="181">
        <f t="shared" si="12"/>
        <v>0</v>
      </c>
      <c r="AX54" s="181">
        <f t="shared" si="13"/>
        <v>0</v>
      </c>
      <c r="AY54" s="181">
        <f t="shared" si="14"/>
        <v>0</v>
      </c>
      <c r="AZ54" s="181">
        <f t="shared" si="15"/>
        <v>0</v>
      </c>
      <c r="BA54" s="181">
        <f t="shared" si="16"/>
        <v>0</v>
      </c>
      <c r="BB54" s="181">
        <f t="shared" si="17"/>
        <v>0</v>
      </c>
      <c r="BC54" s="181">
        <f t="shared" si="18"/>
        <v>0</v>
      </c>
      <c r="BD54" s="181">
        <f t="shared" si="2"/>
        <v>0</v>
      </c>
      <c r="BE54" s="182">
        <f t="shared" si="36"/>
        <v>0</v>
      </c>
      <c r="BG54" s="183">
        <f t="shared" si="19"/>
        <v>0</v>
      </c>
      <c r="BH54" s="184">
        <f t="shared" si="20"/>
        <v>0</v>
      </c>
      <c r="BI54" s="184">
        <f t="shared" si="21"/>
        <v>0</v>
      </c>
      <c r="BJ54" s="184">
        <f t="shared" si="22"/>
        <v>0</v>
      </c>
      <c r="BK54" s="184">
        <f t="shared" si="23"/>
        <v>0</v>
      </c>
      <c r="BL54" s="184">
        <f t="shared" si="24"/>
        <v>0</v>
      </c>
      <c r="BM54" s="184">
        <f t="shared" si="25"/>
        <v>0</v>
      </c>
      <c r="BN54" s="184">
        <f t="shared" si="26"/>
        <v>0</v>
      </c>
      <c r="BO54" s="184">
        <f t="shared" si="27"/>
        <v>0</v>
      </c>
      <c r="BP54" s="184">
        <f t="shared" si="28"/>
        <v>0</v>
      </c>
      <c r="BQ54" s="184">
        <f t="shared" si="29"/>
        <v>0</v>
      </c>
      <c r="BR54" s="184">
        <f t="shared" si="30"/>
        <v>0</v>
      </c>
      <c r="BS54" s="184">
        <f>IF(AN54=99,0,(LOOKUP(AN54,$A$5:$A$55,$K$5:$K$55)))</f>
        <v>0</v>
      </c>
      <c r="BT54" s="185">
        <f t="shared" si="32"/>
        <v>0</v>
      </c>
      <c r="BU54" s="181">
        <f t="shared" si="33"/>
        <v>0</v>
      </c>
      <c r="BV54" s="181">
        <f t="shared" si="34"/>
        <v>0</v>
      </c>
      <c r="BW54" s="186">
        <f t="shared" si="35"/>
        <v>0</v>
      </c>
    </row>
    <row r="55" spans="1:75" ht="13.8">
      <c r="A55" s="187">
        <v>99</v>
      </c>
      <c r="B55" s="551"/>
      <c r="C55" s="188"/>
      <c r="D55" s="189"/>
      <c r="E55" s="190"/>
      <c r="F55" s="191"/>
      <c r="G55" s="192">
        <v>0</v>
      </c>
      <c r="H55" s="193"/>
      <c r="I55" s="192"/>
      <c r="J55" s="194"/>
      <c r="K55" s="195"/>
      <c r="L55" s="196"/>
      <c r="M55" s="197"/>
      <c r="N55" s="198"/>
      <c r="O55" s="198"/>
      <c r="P55" s="552"/>
      <c r="Q55" s="199"/>
      <c r="R55" s="552"/>
      <c r="S55" s="199"/>
      <c r="T55" s="200"/>
      <c r="U55" s="199"/>
      <c r="V55" s="200"/>
      <c r="W55" s="199"/>
      <c r="X55" s="200"/>
      <c r="Y55" s="199"/>
      <c r="Z55" s="200"/>
      <c r="AA55" s="199"/>
      <c r="AB55" s="200"/>
      <c r="AC55" s="199"/>
      <c r="AD55" s="552"/>
      <c r="AE55" s="199"/>
      <c r="AF55" s="200"/>
      <c r="AG55" s="199"/>
      <c r="AH55" s="200"/>
      <c r="AI55" s="199"/>
      <c r="AJ55" s="552"/>
      <c r="AK55" s="199"/>
      <c r="AL55" s="200"/>
      <c r="AM55" s="199"/>
      <c r="AN55" s="200"/>
      <c r="AO55" s="199"/>
      <c r="AP55" s="126"/>
      <c r="AQ55" s="127"/>
      <c r="AR55" s="126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G55" s="202"/>
      <c r="BH55" s="202"/>
      <c r="BI55" s="202"/>
      <c r="BJ55" s="202"/>
      <c r="BK55" s="202"/>
      <c r="BL55" s="202"/>
      <c r="BM55" s="202"/>
      <c r="BN55" s="202"/>
      <c r="BO55" s="202"/>
      <c r="BP55" s="202"/>
      <c r="BQ55" s="202"/>
      <c r="BR55" s="202"/>
      <c r="BS55" s="202"/>
      <c r="BT55" s="203"/>
      <c r="BU55" s="201"/>
      <c r="BV55" s="201"/>
      <c r="BW55" s="203"/>
    </row>
    <row r="56" spans="1:75">
      <c r="A56" s="204">
        <f>IF(B5=0,0,COUNTA(A5:A54)+1)</f>
        <v>49</v>
      </c>
      <c r="B56" s="551"/>
      <c r="C56" s="205"/>
      <c r="D56" s="205"/>
      <c r="E56" s="205"/>
      <c r="F56" s="206"/>
      <c r="G56" s="207"/>
      <c r="H56" s="208"/>
      <c r="I56" s="208"/>
      <c r="J56" s="208"/>
      <c r="K56" s="195"/>
      <c r="L56" s="208"/>
      <c r="M56" s="208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1"/>
      <c r="AT56" s="160"/>
      <c r="AU56" s="160"/>
      <c r="AV56" s="201"/>
      <c r="AW56" s="201"/>
      <c r="AX56" s="201"/>
      <c r="AY56" s="201"/>
      <c r="AZ56" s="201"/>
      <c r="BA56" s="201"/>
      <c r="BB56" s="201"/>
      <c r="BC56" s="160"/>
      <c r="BD56" s="160"/>
      <c r="BE56" s="160"/>
      <c r="BK56" s="160"/>
      <c r="BL56" s="202"/>
      <c r="BM56" s="160"/>
      <c r="BN56" s="160"/>
      <c r="BO56" s="160"/>
      <c r="BP56" s="160"/>
      <c r="BQ56" s="160"/>
      <c r="BR56" s="202"/>
      <c r="BS56" s="160"/>
      <c r="BT56" s="160"/>
      <c r="BU56" s="201"/>
      <c r="BV56" s="160"/>
    </row>
    <row r="57" spans="1:75">
      <c r="A57" s="209"/>
      <c r="B57" s="553"/>
      <c r="C57" s="205"/>
      <c r="D57" s="205"/>
      <c r="E57" s="205"/>
      <c r="F57" s="94"/>
      <c r="G57" s="207"/>
      <c r="H57" s="208"/>
      <c r="I57" s="208"/>
      <c r="J57" s="208"/>
      <c r="K57" s="208"/>
      <c r="L57" s="208"/>
      <c r="M57" s="208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V57" s="201"/>
      <c r="AW57" s="201"/>
      <c r="AX57" s="201"/>
      <c r="AY57" s="201"/>
      <c r="AZ57" s="201"/>
      <c r="BA57" s="201"/>
      <c r="BB57" s="201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</row>
    <row r="58" spans="1:75" ht="15.6">
      <c r="A58" s="651" t="s">
        <v>180</v>
      </c>
      <c r="B58" s="651"/>
      <c r="C58" s="652" t="s">
        <v>181</v>
      </c>
      <c r="D58" s="652"/>
      <c r="E58" s="652"/>
      <c r="F58" s="652"/>
      <c r="G58" s="652"/>
      <c r="H58" s="652"/>
      <c r="I58" s="652"/>
      <c r="J58" s="652"/>
      <c r="K58" s="652"/>
      <c r="L58" s="653" t="s">
        <v>182</v>
      </c>
      <c r="M58" s="653"/>
      <c r="N58" s="653"/>
      <c r="O58" s="653"/>
      <c r="P58" s="653"/>
      <c r="Q58" s="652" t="s">
        <v>183</v>
      </c>
      <c r="R58" s="652"/>
      <c r="S58" s="652"/>
      <c r="T58" s="652"/>
      <c r="U58" s="652"/>
      <c r="V58" s="652"/>
      <c r="W58" s="652"/>
      <c r="X58" s="652"/>
      <c r="Y58" s="652"/>
      <c r="Z58" s="652"/>
      <c r="AA58" s="652"/>
      <c r="AB58" s="652"/>
      <c r="AC58" s="652"/>
      <c r="AD58" s="652"/>
      <c r="AE58" s="210"/>
      <c r="AF58" s="210"/>
      <c r="AG58" s="210"/>
      <c r="AH58" s="210"/>
      <c r="AI58" s="210"/>
      <c r="AJ58" s="210"/>
      <c r="AK58" s="210"/>
      <c r="AL58" s="210"/>
      <c r="AM58" s="210"/>
      <c r="AN58" s="211"/>
      <c r="AO58" s="211"/>
      <c r="AP58" s="211"/>
      <c r="AQ58" s="211"/>
      <c r="AR58" s="211"/>
      <c r="AS58" s="94"/>
      <c r="AT58" s="94"/>
      <c r="AU58" s="94"/>
      <c r="AV58" s="212"/>
      <c r="AW58" s="212"/>
      <c r="AX58" s="212"/>
      <c r="AY58" s="212"/>
      <c r="AZ58" s="212"/>
      <c r="BA58" s="212"/>
      <c r="BB58" s="212"/>
      <c r="BC58" s="94"/>
      <c r="BD58" s="94"/>
      <c r="BE58" s="94"/>
    </row>
    <row r="59" spans="1:75">
      <c r="A59" s="94"/>
      <c r="B59" s="94"/>
      <c r="C59" s="94"/>
      <c r="D59" s="94"/>
      <c r="E59" s="654"/>
      <c r="F59" s="65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</row>
    <row r="60" spans="1:7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</row>
    <row r="61" spans="1:75" s="94" customFormat="1"/>
    <row r="62" spans="1:75" s="94" customFormat="1"/>
    <row r="63" spans="1:75" s="94" customFormat="1">
      <c r="C63" s="212"/>
      <c r="M63" s="212"/>
    </row>
    <row r="64" spans="1:75" s="94" customFormat="1"/>
    <row r="65" spans="1:15" s="94" customFormat="1"/>
    <row r="66" spans="1:15" s="94" customFormat="1">
      <c r="F66" s="212"/>
    </row>
    <row r="67" spans="1:15" s="94" customFormat="1">
      <c r="F67" s="212"/>
    </row>
    <row r="68" spans="1:15" s="94" customFormat="1"/>
    <row r="69" spans="1:15" s="94" customFormat="1">
      <c r="D69" s="212"/>
      <c r="E69" s="212"/>
    </row>
    <row r="70" spans="1:15" s="94" customFormat="1"/>
    <row r="71" spans="1:15" s="94" customFormat="1"/>
    <row r="72" spans="1:15" s="94" customFormat="1"/>
    <row r="74" spans="1:1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</row>
    <row r="75" spans="1:1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</row>
    <row r="76" spans="1:1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</row>
    <row r="77" spans="1:1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</row>
    <row r="78" spans="1:1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1:1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</row>
    <row r="80" spans="1:1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</row>
    <row r="81" spans="1:1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</row>
    <row r="82" spans="1:1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</row>
    <row r="83" spans="1:1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</row>
    <row r="84" spans="1:1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</row>
    <row r="85" spans="1:1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</row>
    <row r="86" spans="1:1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</row>
    <row r="87" spans="1:1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</row>
    <row r="88" spans="1:1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</row>
    <row r="89" spans="1:1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</row>
    <row r="90" spans="1:1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</row>
    <row r="91" spans="1:1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</row>
  </sheetData>
  <protectedRanges>
    <protectedRange sqref="L5:L54" name="Diapazons4_1"/>
    <protectedRange sqref="P5:AO54" name="Diapazons2_1"/>
    <protectedRange sqref="A1 A3 A5:D5 G5:G54 K5:L6 A6:A54 C6:D54 L7:L54 K7:K56 B6:B56" name="Diapazons1_1"/>
    <protectedRange sqref="Q3 C58 Q58 J5:J54" name="Diapazons3_1"/>
  </protectedRanges>
  <mergeCells count="26">
    <mergeCell ref="A1:AG2"/>
    <mergeCell ref="AH1:AI1"/>
    <mergeCell ref="AK1:AN1"/>
    <mergeCell ref="A3:B3"/>
    <mergeCell ref="M3:P3"/>
    <mergeCell ref="Q3:AO3"/>
    <mergeCell ref="AS3:BE3"/>
    <mergeCell ref="BG3:BW3"/>
    <mergeCell ref="P4:Q4"/>
    <mergeCell ref="R4:S4"/>
    <mergeCell ref="T4:U4"/>
    <mergeCell ref="V4:W4"/>
    <mergeCell ref="X4:Y4"/>
    <mergeCell ref="Z4:AA4"/>
    <mergeCell ref="AB4:AC4"/>
    <mergeCell ref="AD4:AE4"/>
    <mergeCell ref="AN4:AO4"/>
    <mergeCell ref="AF4:AG4"/>
    <mergeCell ref="AH4:AI4"/>
    <mergeCell ref="AJ4:AK4"/>
    <mergeCell ref="AL4:AM4"/>
    <mergeCell ref="A58:B58"/>
    <mergeCell ref="C58:K58"/>
    <mergeCell ref="L58:P58"/>
    <mergeCell ref="Q58:AD58"/>
    <mergeCell ref="E59:F59"/>
  </mergeCells>
  <conditionalFormatting sqref="P5:P55 R5:R55 T5:T55 V5:V55 X5:X55 Z5:Z55 AB5:AB55 AD5:AD55 AF5:AF55 AH5:AH55 AJ5:AJ55 AL5:AL55 AN5:AN55">
    <cfRule type="cellIs" dxfId="518" priority="220" operator="equal">
      <formula>99</formula>
    </cfRule>
  </conditionalFormatting>
  <conditionalFormatting sqref="K5">
    <cfRule type="expression" dxfId="517" priority="218">
      <formula>A5=0</formula>
    </cfRule>
    <cfRule type="cellIs" dxfId="516" priority="219" operator="notEqual">
      <formula>AQ5</formula>
    </cfRule>
  </conditionalFormatting>
  <conditionalFormatting sqref="K6:K56">
    <cfRule type="cellIs" dxfId="515" priority="217" operator="notEqual">
      <formula>AQ6</formula>
    </cfRule>
  </conditionalFormatting>
  <conditionalFormatting sqref="J5:J55">
    <cfRule type="cellIs" dxfId="514" priority="203" operator="equal">
      <formula>6</formula>
    </cfRule>
    <cfRule type="cellIs" dxfId="513" priority="204" operator="equal">
      <formula>5</formula>
    </cfRule>
    <cfRule type="cellIs" dxfId="512" priority="205" operator="equal">
      <formula>4</formula>
    </cfRule>
    <cfRule type="cellIs" dxfId="511" priority="206" operator="equal">
      <formula>3</formula>
    </cfRule>
    <cfRule type="cellIs" dxfId="510" priority="207" operator="equal">
      <formula>2</formula>
    </cfRule>
    <cfRule type="cellIs" dxfId="509" priority="208" operator="equal">
      <formula>1</formula>
    </cfRule>
  </conditionalFormatting>
  <conditionalFormatting sqref="J5">
    <cfRule type="expression" dxfId="508" priority="196">
      <formula>J5=5</formula>
    </cfRule>
  </conditionalFormatting>
  <conditionalFormatting sqref="C5:C55">
    <cfRule type="expression" dxfId="507" priority="190">
      <formula>J5=6</formula>
    </cfRule>
    <cfRule type="expression" dxfId="506" priority="191">
      <formula>J5=5</formula>
    </cfRule>
    <cfRule type="expression" dxfId="505" priority="192">
      <formula>J5=4</formula>
    </cfRule>
    <cfRule type="expression" dxfId="504" priority="193">
      <formula>J5=3</formula>
    </cfRule>
    <cfRule type="expression" dxfId="503" priority="194">
      <formula>J5=2</formula>
    </cfRule>
    <cfRule type="expression" dxfId="502" priority="195">
      <formula>J5=1</formula>
    </cfRule>
  </conditionalFormatting>
  <conditionalFormatting sqref="P5:P54">
    <cfRule type="expression" dxfId="501" priority="189">
      <formula>A5=0</formula>
    </cfRule>
  </conditionalFormatting>
  <conditionalFormatting sqref="R5:R55">
    <cfRule type="expression" dxfId="500" priority="188">
      <formula>A5=0</formula>
    </cfRule>
  </conditionalFormatting>
  <conditionalFormatting sqref="T5:T54">
    <cfRule type="expression" dxfId="499" priority="187">
      <formula>A5=0</formula>
    </cfRule>
  </conditionalFormatting>
  <conditionalFormatting sqref="V5:V54">
    <cfRule type="expression" dxfId="498" priority="186">
      <formula>A5=0</formula>
    </cfRule>
  </conditionalFormatting>
  <conditionalFormatting sqref="X5:X54">
    <cfRule type="expression" dxfId="497" priority="185">
      <formula>A5=0</formula>
    </cfRule>
  </conditionalFormatting>
  <conditionalFormatting sqref="Z5:Z54">
    <cfRule type="expression" dxfId="496" priority="184">
      <formula>A5 =0</formula>
    </cfRule>
  </conditionalFormatting>
  <conditionalFormatting sqref="AB5:AB54">
    <cfRule type="expression" dxfId="495" priority="183">
      <formula>A5=0</formula>
    </cfRule>
  </conditionalFormatting>
  <conditionalFormatting sqref="AD5:AD55">
    <cfRule type="expression" dxfId="494" priority="182">
      <formula>A5=0</formula>
    </cfRule>
  </conditionalFormatting>
  <conditionalFormatting sqref="AF5:AF54">
    <cfRule type="expression" dxfId="493" priority="181">
      <formula>A5=0</formula>
    </cfRule>
  </conditionalFormatting>
  <conditionalFormatting sqref="AH5:AH54">
    <cfRule type="expression" dxfId="492" priority="180">
      <formula>A5=0</formula>
    </cfRule>
  </conditionalFormatting>
  <conditionalFormatting sqref="AJ5:AJ55">
    <cfRule type="expression" dxfId="491" priority="179">
      <formula>A5=0</formula>
    </cfRule>
  </conditionalFormatting>
  <conditionalFormatting sqref="AL5:AL54">
    <cfRule type="expression" dxfId="490" priority="178">
      <formula>A5=0</formula>
    </cfRule>
  </conditionalFormatting>
  <conditionalFormatting sqref="AN5:AN54">
    <cfRule type="expression" dxfId="489" priority="177">
      <formula>A5=0</formula>
    </cfRule>
  </conditionalFormatting>
  <conditionalFormatting sqref="Q5:Q54">
    <cfRule type="expression" dxfId="488" priority="176">
      <formula>A5=0</formula>
    </cfRule>
  </conditionalFormatting>
  <conditionalFormatting sqref="S5:S55">
    <cfRule type="expression" dxfId="487" priority="175">
      <formula>A5=0</formula>
    </cfRule>
  </conditionalFormatting>
  <conditionalFormatting sqref="U5:U54">
    <cfRule type="expression" dxfId="486" priority="174">
      <formula>A5=0</formula>
    </cfRule>
  </conditionalFormatting>
  <conditionalFormatting sqref="W5:W54">
    <cfRule type="expression" dxfId="485" priority="173">
      <formula>A5=0</formula>
    </cfRule>
  </conditionalFormatting>
  <conditionalFormatting sqref="Y5:Y55">
    <cfRule type="expression" dxfId="484" priority="172">
      <formula>A5=0</formula>
    </cfRule>
  </conditionalFormatting>
  <conditionalFormatting sqref="AA5:AA54">
    <cfRule type="expression" dxfId="483" priority="171">
      <formula>A5=0</formula>
    </cfRule>
  </conditionalFormatting>
  <conditionalFormatting sqref="AC5:AC55">
    <cfRule type="expression" dxfId="482" priority="170">
      <formula>A5=0</formula>
    </cfRule>
  </conditionalFormatting>
  <conditionalFormatting sqref="AE5:AE55">
    <cfRule type="expression" dxfId="481" priority="169">
      <formula>A5=0</formula>
    </cfRule>
  </conditionalFormatting>
  <conditionalFormatting sqref="AG5:AG54">
    <cfRule type="expression" dxfId="480" priority="168">
      <formula>A5=0</formula>
    </cfRule>
  </conditionalFormatting>
  <conditionalFormatting sqref="AI5:AI55">
    <cfRule type="expression" dxfId="479" priority="167">
      <formula>A5=0</formula>
    </cfRule>
  </conditionalFormatting>
  <conditionalFormatting sqref="AK5:AK55">
    <cfRule type="expression" dxfId="478" priority="166">
      <formula>A5=0</formula>
    </cfRule>
  </conditionalFormatting>
  <conditionalFormatting sqref="AM5:AM54">
    <cfRule type="expression" dxfId="477" priority="165">
      <formula>A5=0</formula>
    </cfRule>
  </conditionalFormatting>
  <conditionalFormatting sqref="AO5:AO54">
    <cfRule type="expression" dxfId="476" priority="164">
      <formula>A5=0</formula>
    </cfRule>
  </conditionalFormatting>
  <conditionalFormatting sqref="AS5:AS54">
    <cfRule type="expression" dxfId="475" priority="163">
      <formula>A5=0</formula>
    </cfRule>
  </conditionalFormatting>
  <conditionalFormatting sqref="AT5:AT54">
    <cfRule type="expression" dxfId="474" priority="162">
      <formula>A5=0</formula>
    </cfRule>
  </conditionalFormatting>
  <conditionalFormatting sqref="AU5:AU54">
    <cfRule type="expression" dxfId="473" priority="161">
      <formula>A5=0</formula>
    </cfRule>
  </conditionalFormatting>
  <conditionalFormatting sqref="AV5:AV54">
    <cfRule type="expression" dxfId="472" priority="160">
      <formula>A5=0</formula>
    </cfRule>
  </conditionalFormatting>
  <conditionalFormatting sqref="AW5:AW54">
    <cfRule type="expression" dxfId="471" priority="159">
      <formula>A5=0</formula>
    </cfRule>
  </conditionalFormatting>
  <conditionalFormatting sqref="AX5:AX54">
    <cfRule type="expression" dxfId="470" priority="158">
      <formula>A5=0</formula>
    </cfRule>
  </conditionalFormatting>
  <conditionalFormatting sqref="AY5:AY54">
    <cfRule type="expression" dxfId="469" priority="157">
      <formula>A5=0</formula>
    </cfRule>
  </conditionalFormatting>
  <conditionalFormatting sqref="AZ5:AZ54">
    <cfRule type="expression" dxfId="468" priority="156">
      <formula>A5=0</formula>
    </cfRule>
  </conditionalFormatting>
  <conditionalFormatting sqref="BA5:BA54">
    <cfRule type="expression" dxfId="467" priority="155">
      <formula>A5=0</formula>
    </cfRule>
  </conditionalFormatting>
  <conditionalFormatting sqref="BB5:BB54">
    <cfRule type="expression" dxfId="466" priority="154">
      <formula>A5=0</formula>
    </cfRule>
  </conditionalFormatting>
  <conditionalFormatting sqref="BC5:BC54">
    <cfRule type="expression" dxfId="465" priority="153">
      <formula>A5=0</formula>
    </cfRule>
  </conditionalFormatting>
  <conditionalFormatting sqref="BD5:BD54">
    <cfRule type="expression" dxfId="464" priority="152">
      <formula>A5=0</formula>
    </cfRule>
  </conditionalFormatting>
  <conditionalFormatting sqref="BE5:BE54">
    <cfRule type="expression" dxfId="463" priority="151">
      <formula>A5=0</formula>
    </cfRule>
  </conditionalFormatting>
  <conditionalFormatting sqref="BG5:BG54">
    <cfRule type="expression" dxfId="462" priority="150">
      <formula>A5=0</formula>
    </cfRule>
  </conditionalFormatting>
  <conditionalFormatting sqref="BH5:BH54">
    <cfRule type="expression" dxfId="461" priority="149">
      <formula>A5=0</formula>
    </cfRule>
  </conditionalFormatting>
  <conditionalFormatting sqref="BI5:BI54">
    <cfRule type="expression" dxfId="460" priority="148">
      <formula>A5=0</formula>
    </cfRule>
  </conditionalFormatting>
  <conditionalFormatting sqref="BJ5:BJ54">
    <cfRule type="expression" dxfId="459" priority="147">
      <formula>A5=0</formula>
    </cfRule>
  </conditionalFormatting>
  <conditionalFormatting sqref="BK5:BK54">
    <cfRule type="expression" dxfId="458" priority="146">
      <formula>A5=0</formula>
    </cfRule>
  </conditionalFormatting>
  <conditionalFormatting sqref="BL5:BL56">
    <cfRule type="expression" dxfId="457" priority="145">
      <formula>A5=0</formula>
    </cfRule>
  </conditionalFormatting>
  <conditionalFormatting sqref="BM5:BM54">
    <cfRule type="expression" dxfId="456" priority="144">
      <formula>A5=0</formula>
    </cfRule>
  </conditionalFormatting>
  <conditionalFormatting sqref="BN5:BN54">
    <cfRule type="expression" dxfId="455" priority="143">
      <formula>A5=0</formula>
    </cfRule>
  </conditionalFormatting>
  <conditionalFormatting sqref="BO5:BO54">
    <cfRule type="expression" dxfId="454" priority="142">
      <formula>A5=0</formula>
    </cfRule>
  </conditionalFormatting>
  <conditionalFormatting sqref="BP5:BP54">
    <cfRule type="expression" dxfId="453" priority="141">
      <formula>A5=0</formula>
    </cfRule>
  </conditionalFormatting>
  <conditionalFormatting sqref="BQ5:BQ54">
    <cfRule type="expression" dxfId="452" priority="140">
      <formula>A5=0</formula>
    </cfRule>
  </conditionalFormatting>
  <conditionalFormatting sqref="BR5:BR56">
    <cfRule type="expression" dxfId="451" priority="139">
      <formula>A5=0</formula>
    </cfRule>
  </conditionalFormatting>
  <conditionalFormatting sqref="BS5:BS54">
    <cfRule type="expression" dxfId="450" priority="138">
      <formula>A5=0</formula>
    </cfRule>
  </conditionalFormatting>
  <conditionalFormatting sqref="BT5:BT54">
    <cfRule type="expression" dxfId="449" priority="137">
      <formula>A5=0</formula>
    </cfRule>
  </conditionalFormatting>
  <conditionalFormatting sqref="BU5:BU56">
    <cfRule type="expression" dxfId="448" priority="136">
      <formula>A5=0</formula>
    </cfRule>
  </conditionalFormatting>
  <conditionalFormatting sqref="BV5:BV54">
    <cfRule type="expression" dxfId="447" priority="135">
      <formula>A5=0</formula>
    </cfRule>
  </conditionalFormatting>
  <conditionalFormatting sqref="BW5:BW54">
    <cfRule type="expression" dxfId="446" priority="134">
      <formula>A5=0</formula>
    </cfRule>
  </conditionalFormatting>
  <conditionalFormatting sqref="E5:E54">
    <cfRule type="expression" dxfId="445" priority="133">
      <formula>A5=0</formula>
    </cfRule>
  </conditionalFormatting>
  <conditionalFormatting sqref="F5:F56">
    <cfRule type="expression" dxfId="444" priority="132">
      <formula>A5=0</formula>
    </cfRule>
  </conditionalFormatting>
  <conditionalFormatting sqref="H5:H54">
    <cfRule type="expression" dxfId="443" priority="131">
      <formula>A5=0</formula>
    </cfRule>
  </conditionalFormatting>
  <conditionalFormatting sqref="M5:M54">
    <cfRule type="expression" dxfId="442" priority="130">
      <formula>A5=0</formula>
    </cfRule>
  </conditionalFormatting>
  <conditionalFormatting sqref="N5:N54">
    <cfRule type="expression" dxfId="441" priority="129">
      <formula>A5=0</formula>
    </cfRule>
  </conditionalFormatting>
  <conditionalFormatting sqref="O5:O54">
    <cfRule type="expression" dxfId="440" priority="128">
      <formula>A5=0</formula>
    </cfRule>
  </conditionalFormatting>
  <conditionalFormatting sqref="B5:B56">
    <cfRule type="expression" dxfId="439" priority="114">
      <formula>B5=#NAME?</formula>
    </cfRule>
  </conditionalFormatting>
  <conditionalFormatting sqref="K6:K56">
    <cfRule type="expression" dxfId="438" priority="113">
      <formula>A6=0</formula>
    </cfRule>
  </conditionalFormatting>
  <conditionalFormatting sqref="B5">
    <cfRule type="cellIs" dxfId="437" priority="112" operator="equal">
      <formula>"BRIVS"</formula>
    </cfRule>
  </conditionalFormatting>
  <conditionalFormatting sqref="B6:B54">
    <cfRule type="cellIs" dxfId="436" priority="111" operator="equal">
      <formula>"BRIVS"</formula>
    </cfRule>
  </conditionalFormatting>
  <conditionalFormatting sqref="P5:P55 R5:R55 T5:T55 V5:V55 X5:X55 Z5:Z55 AB5:AB55 AD5:AD55 AF5:AF55 AH5:AH55 AJ5:AJ55 AL5:AL55 AN5:AN55">
    <cfRule type="cellIs" dxfId="435" priority="110" operator="equal">
      <formula>99</formula>
    </cfRule>
  </conditionalFormatting>
  <conditionalFormatting sqref="K5">
    <cfRule type="expression" dxfId="434" priority="108">
      <formula>A5=0</formula>
    </cfRule>
    <cfRule type="cellIs" dxfId="433" priority="109" operator="notEqual">
      <formula>AQ5</formula>
    </cfRule>
  </conditionalFormatting>
  <conditionalFormatting sqref="K6:K56">
    <cfRule type="cellIs" dxfId="432" priority="107" operator="notEqual">
      <formula>AQ6</formula>
    </cfRule>
  </conditionalFormatting>
  <conditionalFormatting sqref="I5:I54">
    <cfRule type="expression" dxfId="431" priority="104">
      <formula>A5=0</formula>
    </cfRule>
    <cfRule type="cellIs" dxfId="430" priority="105" operator="lessThan">
      <formula>-150</formula>
    </cfRule>
    <cfRule type="cellIs" dxfId="429" priority="106" operator="greaterThan">
      <formula>150</formula>
    </cfRule>
  </conditionalFormatting>
  <conditionalFormatting sqref="I55">
    <cfRule type="cellIs" dxfId="428" priority="102" operator="lessThan">
      <formula>-150</formula>
    </cfRule>
    <cfRule type="cellIs" dxfId="427" priority="103" operator="greaterThan">
      <formula>150</formula>
    </cfRule>
  </conditionalFormatting>
  <conditionalFormatting sqref="Q3:AO3">
    <cfRule type="expression" dxfId="426" priority="101">
      <formula>$Q$3=0</formula>
    </cfRule>
  </conditionalFormatting>
  <conditionalFormatting sqref="C58:K58">
    <cfRule type="expression" dxfId="425" priority="100">
      <formula>$C$58=0</formula>
    </cfRule>
  </conditionalFormatting>
  <conditionalFormatting sqref="Q58">
    <cfRule type="expression" dxfId="424" priority="99">
      <formula>$Q$58=0</formula>
    </cfRule>
  </conditionalFormatting>
  <conditionalFormatting sqref="J5:J55">
    <cfRule type="cellIs" dxfId="423" priority="93" operator="equal">
      <formula>6</formula>
    </cfRule>
    <cfRule type="cellIs" dxfId="422" priority="94" operator="equal">
      <formula>5</formula>
    </cfRule>
    <cfRule type="cellIs" dxfId="421" priority="95" operator="equal">
      <formula>4</formula>
    </cfRule>
    <cfRule type="cellIs" dxfId="420" priority="96" operator="equal">
      <formula>3</formula>
    </cfRule>
    <cfRule type="cellIs" dxfId="419" priority="97" operator="equal">
      <formula>2</formula>
    </cfRule>
    <cfRule type="cellIs" dxfId="418" priority="98" operator="equal">
      <formula>1</formula>
    </cfRule>
  </conditionalFormatting>
  <conditionalFormatting sqref="B5:B56">
    <cfRule type="expression" dxfId="417" priority="87">
      <formula>J5=6</formula>
    </cfRule>
    <cfRule type="expression" dxfId="416" priority="88">
      <formula>J5=5</formula>
    </cfRule>
    <cfRule type="expression" dxfId="415" priority="89">
      <formula>J5=4</formula>
    </cfRule>
    <cfRule type="expression" dxfId="414" priority="90">
      <formula>J5=3</formula>
    </cfRule>
    <cfRule type="expression" dxfId="413" priority="91">
      <formula>J5=2</formula>
    </cfRule>
    <cfRule type="expression" dxfId="412" priority="92">
      <formula>J5=1</formula>
    </cfRule>
  </conditionalFormatting>
  <conditionalFormatting sqref="J5">
    <cfRule type="expression" dxfId="411" priority="86">
      <formula>J5=5</formula>
    </cfRule>
  </conditionalFormatting>
  <conditionalFormatting sqref="C5:C55">
    <cfRule type="expression" dxfId="410" priority="80">
      <formula>J5=6</formula>
    </cfRule>
    <cfRule type="expression" dxfId="409" priority="81">
      <formula>J5=5</formula>
    </cfRule>
    <cfRule type="expression" dxfId="408" priority="82">
      <formula>J5=4</formula>
    </cfRule>
    <cfRule type="expression" dxfId="407" priority="83">
      <formula>J5=3</formula>
    </cfRule>
    <cfRule type="expression" dxfId="406" priority="84">
      <formula>J5=2</formula>
    </cfRule>
    <cfRule type="expression" dxfId="405" priority="85">
      <formula>J5=1</formula>
    </cfRule>
  </conditionalFormatting>
  <conditionalFormatting sqref="P5:P54">
    <cfRule type="expression" dxfId="404" priority="79">
      <formula>A5=0</formula>
    </cfRule>
  </conditionalFormatting>
  <conditionalFormatting sqref="R5:R55">
    <cfRule type="expression" dxfId="403" priority="78">
      <formula>A5=0</formula>
    </cfRule>
  </conditionalFormatting>
  <conditionalFormatting sqref="T5:T54">
    <cfRule type="expression" dxfId="402" priority="77">
      <formula>A5=0</formula>
    </cfRule>
  </conditionalFormatting>
  <conditionalFormatting sqref="V5:V54">
    <cfRule type="expression" dxfId="401" priority="76">
      <formula>A5=0</formula>
    </cfRule>
  </conditionalFormatting>
  <conditionalFormatting sqref="X5:X54">
    <cfRule type="expression" dxfId="400" priority="75">
      <formula>A5=0</formula>
    </cfRule>
  </conditionalFormatting>
  <conditionalFormatting sqref="Z5:Z54">
    <cfRule type="expression" dxfId="399" priority="74">
      <formula>A5 =0</formula>
    </cfRule>
  </conditionalFormatting>
  <conditionalFormatting sqref="AB5:AB54">
    <cfRule type="expression" dxfId="398" priority="73">
      <formula>A5=0</formula>
    </cfRule>
  </conditionalFormatting>
  <conditionalFormatting sqref="AD5:AD55">
    <cfRule type="expression" dxfId="397" priority="72">
      <formula>A5=0</formula>
    </cfRule>
  </conditionalFormatting>
  <conditionalFormatting sqref="AF5:AF54">
    <cfRule type="expression" dxfId="396" priority="71">
      <formula>A5=0</formula>
    </cfRule>
  </conditionalFormatting>
  <conditionalFormatting sqref="AH5:AH54">
    <cfRule type="expression" dxfId="395" priority="70">
      <formula>A5=0</formula>
    </cfRule>
  </conditionalFormatting>
  <conditionalFormatting sqref="AJ5:AJ55">
    <cfRule type="expression" dxfId="394" priority="69">
      <formula>A5=0</formula>
    </cfRule>
  </conditionalFormatting>
  <conditionalFormatting sqref="AL5:AL54">
    <cfRule type="expression" dxfId="393" priority="68">
      <formula>A5=0</formula>
    </cfRule>
  </conditionalFormatting>
  <conditionalFormatting sqref="AN5:AN54">
    <cfRule type="expression" dxfId="392" priority="67">
      <formula>A5=0</formula>
    </cfRule>
  </conditionalFormatting>
  <conditionalFormatting sqref="Q5:Q54">
    <cfRule type="expression" dxfId="391" priority="66">
      <formula>A5=0</formula>
    </cfRule>
  </conditionalFormatting>
  <conditionalFormatting sqref="S5:S55">
    <cfRule type="expression" dxfId="390" priority="65">
      <formula>A5=0</formula>
    </cfRule>
  </conditionalFormatting>
  <conditionalFormatting sqref="U5:U54">
    <cfRule type="expression" dxfId="389" priority="64">
      <formula>A5=0</formula>
    </cfRule>
  </conditionalFormatting>
  <conditionalFormatting sqref="W5:W54">
    <cfRule type="expression" dxfId="388" priority="63">
      <formula>A5=0</formula>
    </cfRule>
  </conditionalFormatting>
  <conditionalFormatting sqref="Y5:Y55">
    <cfRule type="expression" dxfId="387" priority="62">
      <formula>A5=0</formula>
    </cfRule>
  </conditionalFormatting>
  <conditionalFormatting sqref="AA5:AA54">
    <cfRule type="expression" dxfId="386" priority="61">
      <formula>A5=0</formula>
    </cfRule>
  </conditionalFormatting>
  <conditionalFormatting sqref="AC5:AC55">
    <cfRule type="expression" dxfId="385" priority="60">
      <formula>A5=0</formula>
    </cfRule>
  </conditionalFormatting>
  <conditionalFormatting sqref="AE5:AE55">
    <cfRule type="expression" dxfId="384" priority="59">
      <formula>A5=0</formula>
    </cfRule>
  </conditionalFormatting>
  <conditionalFormatting sqref="AG5:AG54">
    <cfRule type="expression" dxfId="383" priority="58">
      <formula>A5=0</formula>
    </cfRule>
  </conditionalFormatting>
  <conditionalFormatting sqref="AI5:AI55">
    <cfRule type="expression" dxfId="382" priority="57">
      <formula>A5=0</formula>
    </cfRule>
  </conditionalFormatting>
  <conditionalFormatting sqref="AK5:AK55">
    <cfRule type="expression" dxfId="381" priority="56">
      <formula>A5=0</formula>
    </cfRule>
  </conditionalFormatting>
  <conditionalFormatting sqref="AM5:AM54">
    <cfRule type="expression" dxfId="380" priority="55">
      <formula>A5=0</formula>
    </cfRule>
  </conditionalFormatting>
  <conditionalFormatting sqref="AO5:AO54">
    <cfRule type="expression" dxfId="379" priority="54">
      <formula>A5=0</formula>
    </cfRule>
  </conditionalFormatting>
  <conditionalFormatting sqref="AS5:AS54">
    <cfRule type="expression" dxfId="378" priority="53">
      <formula>A5=0</formula>
    </cfRule>
  </conditionalFormatting>
  <conditionalFormatting sqref="AT5:AT54">
    <cfRule type="expression" dxfId="377" priority="52">
      <formula>A5=0</formula>
    </cfRule>
  </conditionalFormatting>
  <conditionalFormatting sqref="AU5:AU54">
    <cfRule type="expression" dxfId="376" priority="51">
      <formula>A5=0</formula>
    </cfRule>
  </conditionalFormatting>
  <conditionalFormatting sqref="AV5:AV54">
    <cfRule type="expression" dxfId="375" priority="50">
      <formula>A5=0</formula>
    </cfRule>
  </conditionalFormatting>
  <conditionalFormatting sqref="AW5:AW54">
    <cfRule type="expression" dxfId="374" priority="49">
      <formula>A5=0</formula>
    </cfRule>
  </conditionalFormatting>
  <conditionalFormatting sqref="AX5:AX54">
    <cfRule type="expression" dxfId="373" priority="48">
      <formula>A5=0</formula>
    </cfRule>
  </conditionalFormatting>
  <conditionalFormatting sqref="AY5:AY54">
    <cfRule type="expression" dxfId="372" priority="47">
      <formula>A5=0</formula>
    </cfRule>
  </conditionalFormatting>
  <conditionalFormatting sqref="AZ5:AZ54">
    <cfRule type="expression" dxfId="371" priority="46">
      <formula>A5=0</formula>
    </cfRule>
  </conditionalFormatting>
  <conditionalFormatting sqref="BA5:BA54">
    <cfRule type="expression" dxfId="370" priority="45">
      <formula>A5=0</formula>
    </cfRule>
  </conditionalFormatting>
  <conditionalFormatting sqref="BB5:BB54">
    <cfRule type="expression" dxfId="369" priority="44">
      <formula>A5=0</formula>
    </cfRule>
  </conditionalFormatting>
  <conditionalFormatting sqref="BC5:BC54">
    <cfRule type="expression" dxfId="368" priority="43">
      <formula>A5=0</formula>
    </cfRule>
  </conditionalFormatting>
  <conditionalFormatting sqref="BD5:BD54">
    <cfRule type="expression" dxfId="367" priority="42">
      <formula>A5=0</formula>
    </cfRule>
  </conditionalFormatting>
  <conditionalFormatting sqref="BE5:BE54">
    <cfRule type="expression" dxfId="366" priority="41">
      <formula>A5=0</formula>
    </cfRule>
  </conditionalFormatting>
  <conditionalFormatting sqref="BG5:BG54">
    <cfRule type="expression" dxfId="365" priority="40">
      <formula>A5=0</formula>
    </cfRule>
  </conditionalFormatting>
  <conditionalFormatting sqref="BH5:BH54">
    <cfRule type="expression" dxfId="364" priority="39">
      <formula>A5=0</formula>
    </cfRule>
  </conditionalFormatting>
  <conditionalFormatting sqref="BI5:BI54">
    <cfRule type="expression" dxfId="363" priority="38">
      <formula>A5=0</formula>
    </cfRule>
  </conditionalFormatting>
  <conditionalFormatting sqref="BJ5:BJ54">
    <cfRule type="expression" dxfId="362" priority="37">
      <formula>A5=0</formula>
    </cfRule>
  </conditionalFormatting>
  <conditionalFormatting sqref="BK5:BK54">
    <cfRule type="expression" dxfId="361" priority="36">
      <formula>A5=0</formula>
    </cfRule>
  </conditionalFormatting>
  <conditionalFormatting sqref="BL5:BL56">
    <cfRule type="expression" dxfId="360" priority="35">
      <formula>A5=0</formula>
    </cfRule>
  </conditionalFormatting>
  <conditionalFormatting sqref="BM5:BM54">
    <cfRule type="expression" dxfId="359" priority="34">
      <formula>A5=0</formula>
    </cfRule>
  </conditionalFormatting>
  <conditionalFormatting sqref="BN5:BN54">
    <cfRule type="expression" dxfId="358" priority="33">
      <formula>A5=0</formula>
    </cfRule>
  </conditionalFormatting>
  <conditionalFormatting sqref="BO5:BO54">
    <cfRule type="expression" dxfId="357" priority="32">
      <formula>A5=0</formula>
    </cfRule>
  </conditionalFormatting>
  <conditionalFormatting sqref="BP5:BP54">
    <cfRule type="expression" dxfId="356" priority="31">
      <formula>A5=0</formula>
    </cfRule>
  </conditionalFormatting>
  <conditionalFormatting sqref="BQ5:BQ54">
    <cfRule type="expression" dxfId="355" priority="30">
      <formula>A5=0</formula>
    </cfRule>
  </conditionalFormatting>
  <conditionalFormatting sqref="BR5:BR56">
    <cfRule type="expression" dxfId="354" priority="29">
      <formula>A5=0</formula>
    </cfRule>
  </conditionalFormatting>
  <conditionalFormatting sqref="BS5:BS54">
    <cfRule type="expression" dxfId="353" priority="28">
      <formula>A5=0</formula>
    </cfRule>
  </conditionalFormatting>
  <conditionalFormatting sqref="BT5:BT54">
    <cfRule type="expression" dxfId="352" priority="27">
      <formula>A5=0</formula>
    </cfRule>
  </conditionalFormatting>
  <conditionalFormatting sqref="BU5:BU56">
    <cfRule type="expression" dxfId="351" priority="26">
      <formula>A5=0</formula>
    </cfRule>
  </conditionalFormatting>
  <conditionalFormatting sqref="BV5:BV54">
    <cfRule type="expression" dxfId="350" priority="25">
      <formula>A5=0</formula>
    </cfRule>
  </conditionalFormatting>
  <conditionalFormatting sqref="BW5:BW54">
    <cfRule type="expression" dxfId="349" priority="24">
      <formula>A5=0</formula>
    </cfRule>
  </conditionalFormatting>
  <conditionalFormatting sqref="E5:E54">
    <cfRule type="expression" dxfId="348" priority="23">
      <formula>A5=0</formula>
    </cfRule>
  </conditionalFormatting>
  <conditionalFormatting sqref="F5:F56">
    <cfRule type="expression" dxfId="347" priority="22">
      <formula>A5=0</formula>
    </cfRule>
  </conditionalFormatting>
  <conditionalFormatting sqref="H5:H54">
    <cfRule type="expression" dxfId="346" priority="21">
      <formula>A5=0</formula>
    </cfRule>
  </conditionalFormatting>
  <conditionalFormatting sqref="M5:M54">
    <cfRule type="expression" dxfId="345" priority="20">
      <formula>A5=0</formula>
    </cfRule>
  </conditionalFormatting>
  <conditionalFormatting sqref="N5:N54">
    <cfRule type="expression" dxfId="344" priority="19">
      <formula>A5=0</formula>
    </cfRule>
  </conditionalFormatting>
  <conditionalFormatting sqref="O5:O54">
    <cfRule type="expression" dxfId="343" priority="18">
      <formula>A5=0</formula>
    </cfRule>
  </conditionalFormatting>
  <conditionalFormatting sqref="AS5:AS54">
    <cfRule type="cellIs" dxfId="342" priority="17" operator="equal">
      <formula>0</formula>
    </cfRule>
  </conditionalFormatting>
  <conditionalFormatting sqref="AT5:AT54">
    <cfRule type="cellIs" dxfId="341" priority="16" operator="equal">
      <formula>0</formula>
    </cfRule>
  </conditionalFormatting>
  <conditionalFormatting sqref="AU5:AU54">
    <cfRule type="cellIs" dxfId="340" priority="15" operator="equal">
      <formula>0</formula>
    </cfRule>
  </conditionalFormatting>
  <conditionalFormatting sqref="AV5:AV54">
    <cfRule type="cellIs" dxfId="339" priority="14" operator="equal">
      <formula>0</formula>
    </cfRule>
  </conditionalFormatting>
  <conditionalFormatting sqref="AW5:AW54">
    <cfRule type="cellIs" dxfId="338" priority="13" operator="equal">
      <formula>0</formula>
    </cfRule>
  </conditionalFormatting>
  <conditionalFormatting sqref="AX5:AX54">
    <cfRule type="cellIs" dxfId="337" priority="12" operator="equal">
      <formula>0</formula>
    </cfRule>
  </conditionalFormatting>
  <conditionalFormatting sqref="AY5:AY54">
    <cfRule type="cellIs" dxfId="336" priority="11" operator="equal">
      <formula>0</formula>
    </cfRule>
  </conditionalFormatting>
  <conditionalFormatting sqref="AZ5:AZ54">
    <cfRule type="cellIs" dxfId="335" priority="10" operator="equal">
      <formula>0</formula>
    </cfRule>
  </conditionalFormatting>
  <conditionalFormatting sqref="BA5:BA54">
    <cfRule type="cellIs" dxfId="334" priority="9" operator="equal">
      <formula>0</formula>
    </cfRule>
  </conditionalFormatting>
  <conditionalFormatting sqref="BB5:BB54">
    <cfRule type="cellIs" dxfId="333" priority="8" operator="equal">
      <formula>0</formula>
    </cfRule>
  </conditionalFormatting>
  <conditionalFormatting sqref="BC5:BC54">
    <cfRule type="cellIs" dxfId="332" priority="7" operator="equal">
      <formula>0</formula>
    </cfRule>
  </conditionalFormatting>
  <conditionalFormatting sqref="BD5:BD54">
    <cfRule type="cellIs" dxfId="331" priority="6" operator="equal">
      <formula>0</formula>
    </cfRule>
  </conditionalFormatting>
  <conditionalFormatting sqref="BE5:BE54">
    <cfRule type="cellIs" dxfId="330" priority="5" operator="equal">
      <formula>0</formula>
    </cfRule>
  </conditionalFormatting>
  <conditionalFormatting sqref="B5:B56">
    <cfRule type="expression" dxfId="329" priority="4">
      <formula>B5=BRIVS</formula>
    </cfRule>
  </conditionalFormatting>
  <conditionalFormatting sqref="K6:K56">
    <cfRule type="expression" dxfId="328" priority="3">
      <formula>A6=0</formula>
    </cfRule>
  </conditionalFormatting>
  <conditionalFormatting sqref="B5">
    <cfRule type="cellIs" dxfId="327" priority="2" operator="equal">
      <formula>"BRIVS"</formula>
    </cfRule>
  </conditionalFormatting>
  <conditionalFormatting sqref="B6:B54">
    <cfRule type="cellIs" dxfId="326" priority="1" operator="equal">
      <formula>"BRIVS"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T29"/>
  <sheetViews>
    <sheetView topLeftCell="C1" zoomScale="75" zoomScaleNormal="75" workbookViewId="0">
      <selection activeCell="AI24" sqref="AI24"/>
    </sheetView>
  </sheetViews>
  <sheetFormatPr defaultColWidth="9.109375" defaultRowHeight="13.2"/>
  <cols>
    <col min="1" max="1" width="5.33203125" style="420" customWidth="1"/>
    <col min="2" max="2" width="9.33203125" style="421" customWidth="1"/>
    <col min="3" max="3" width="2" style="420" customWidth="1"/>
    <col min="4" max="4" width="19.5546875" style="577" customWidth="1"/>
    <col min="5" max="24" width="4.6640625" style="420" customWidth="1"/>
    <col min="25" max="32" width="5.6640625" style="420" customWidth="1"/>
    <col min="33" max="33" width="9.109375" style="554"/>
    <col min="34" max="16384" width="9.109375" style="420"/>
  </cols>
  <sheetData>
    <row r="1" spans="1:46" ht="23.4">
      <c r="A1" s="675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  <c r="Z1" s="675"/>
      <c r="AA1" s="675"/>
      <c r="AB1" s="675"/>
      <c r="AC1" s="675"/>
      <c r="AD1" s="675"/>
      <c r="AE1" s="675"/>
      <c r="AF1" s="675"/>
    </row>
    <row r="2" spans="1:46" ht="22.8">
      <c r="A2" s="676" t="s">
        <v>439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555"/>
      <c r="AF2" s="555"/>
      <c r="AG2" s="556">
        <f>AVERAGE(Y6:Y25)</f>
        <v>9</v>
      </c>
      <c r="AH2" s="420" t="s">
        <v>440</v>
      </c>
    </row>
    <row r="3" spans="1:46" ht="12.75" customHeight="1">
      <c r="A3" s="677" t="s">
        <v>441</v>
      </c>
      <c r="B3" s="678"/>
      <c r="C3" s="678"/>
      <c r="D3" s="678"/>
      <c r="E3" s="678"/>
      <c r="F3" s="678"/>
      <c r="G3" s="678"/>
      <c r="AG3" s="556">
        <f>MAX(Y6:Y25)</f>
        <v>14</v>
      </c>
      <c r="AH3" s="420" t="s">
        <v>442</v>
      </c>
    </row>
    <row r="4" spans="1:46" ht="83.4">
      <c r="A4" s="679" t="s">
        <v>443</v>
      </c>
      <c r="B4" s="681" t="s">
        <v>62</v>
      </c>
      <c r="C4" s="679" t="s">
        <v>444</v>
      </c>
      <c r="D4" s="683" t="s">
        <v>445</v>
      </c>
      <c r="E4" s="557" t="str">
        <f>D6</f>
        <v>More  Ināra</v>
      </c>
      <c r="F4" s="558" t="str">
        <f>D7</f>
        <v>Ivanovs Romāns</v>
      </c>
      <c r="G4" s="557" t="str">
        <f>D8</f>
        <v>Vīgante Mudīte</v>
      </c>
      <c r="H4" s="558" t="str">
        <f>D9</f>
        <v>Kārkliņš Edgars</v>
      </c>
      <c r="I4" s="557" t="str">
        <f>D10</f>
        <v>Laganovska Anna</v>
      </c>
      <c r="J4" s="558" t="str">
        <f>D11</f>
        <v>Kručāns Aleksejs</v>
      </c>
      <c r="K4" s="557" t="str">
        <f>D12</f>
        <v>Zvingule Elita</v>
      </c>
      <c r="L4" s="558" t="str">
        <f>D13</f>
        <v>Grants Andrejs</v>
      </c>
      <c r="M4" s="557" t="str">
        <f>D14</f>
        <v>Pabērza Mārīte</v>
      </c>
      <c r="N4" s="558" t="str">
        <f>D15</f>
        <v>Priede Oskars</v>
      </c>
      <c r="O4" s="557" t="str">
        <f>D16</f>
        <v>Ģērmane Ilga</v>
      </c>
      <c r="P4" s="558" t="str">
        <f>D17</f>
        <v>Štamers Aivars</v>
      </c>
      <c r="Q4" s="557" t="str">
        <f>D18</f>
        <v>Vanaga Daina</v>
      </c>
      <c r="R4" s="558" t="str">
        <f>D19</f>
        <v>Lapsiņš Aivars</v>
      </c>
      <c r="S4" s="557" t="str">
        <f>D20</f>
        <v>Dziesma Ilze</v>
      </c>
      <c r="T4" s="558" t="str">
        <f>D21</f>
        <v>Bajārs Edgars</v>
      </c>
      <c r="U4" s="557" t="str">
        <f>D22</f>
        <v>Turne Vita</v>
      </c>
      <c r="V4" s="558" t="str">
        <f>D23</f>
        <v xml:space="preserve">Stepiņš Guntars </v>
      </c>
      <c r="W4" s="557" t="str">
        <f>D24</f>
        <v>Mūrniece Inese</v>
      </c>
      <c r="X4" s="558" t="str">
        <f>D25</f>
        <v>Fjodorovs Viktors</v>
      </c>
      <c r="Y4" s="685" t="s">
        <v>446</v>
      </c>
      <c r="Z4" s="687" t="s">
        <v>447</v>
      </c>
      <c r="AA4" s="687" t="s">
        <v>448</v>
      </c>
      <c r="AB4" s="687" t="s">
        <v>449</v>
      </c>
      <c r="AC4" s="687" t="s">
        <v>450</v>
      </c>
      <c r="AD4" s="689" t="s">
        <v>451</v>
      </c>
      <c r="AE4" s="689" t="s">
        <v>452</v>
      </c>
      <c r="AF4" s="689" t="s">
        <v>453</v>
      </c>
      <c r="AG4" s="420"/>
      <c r="AK4" s="691" t="s">
        <v>447</v>
      </c>
      <c r="AL4" s="691"/>
      <c r="AM4" s="691"/>
      <c r="AN4" s="691"/>
      <c r="AO4" s="691"/>
      <c r="AP4" s="691"/>
      <c r="AQ4" s="691"/>
      <c r="AR4" s="691"/>
      <c r="AS4" s="691"/>
      <c r="AT4" s="691"/>
    </row>
    <row r="5" spans="1:46" ht="16.2" thickBot="1">
      <c r="A5" s="680"/>
      <c r="B5" s="682"/>
      <c r="C5" s="680"/>
      <c r="D5" s="684"/>
      <c r="E5" s="692">
        <v>1</v>
      </c>
      <c r="F5" s="693"/>
      <c r="G5" s="694">
        <v>2</v>
      </c>
      <c r="H5" s="695"/>
      <c r="I5" s="694">
        <v>3</v>
      </c>
      <c r="J5" s="695"/>
      <c r="K5" s="694">
        <v>4</v>
      </c>
      <c r="L5" s="695"/>
      <c r="M5" s="694">
        <v>5</v>
      </c>
      <c r="N5" s="695"/>
      <c r="O5" s="694">
        <v>6</v>
      </c>
      <c r="P5" s="695"/>
      <c r="Q5" s="694">
        <v>7</v>
      </c>
      <c r="R5" s="695"/>
      <c r="S5" s="694">
        <v>8</v>
      </c>
      <c r="T5" s="695"/>
      <c r="U5" s="694">
        <v>9</v>
      </c>
      <c r="V5" s="695"/>
      <c r="W5" s="694">
        <v>10</v>
      </c>
      <c r="X5" s="695"/>
      <c r="Y5" s="686"/>
      <c r="Z5" s="688"/>
      <c r="AA5" s="688"/>
      <c r="AB5" s="688"/>
      <c r="AC5" s="688"/>
      <c r="AD5" s="690"/>
      <c r="AE5" s="690"/>
      <c r="AF5" s="690"/>
      <c r="AG5" s="420"/>
      <c r="AK5" s="420">
        <v>1</v>
      </c>
      <c r="AL5" s="420">
        <v>2</v>
      </c>
      <c r="AM5" s="420">
        <v>3</v>
      </c>
      <c r="AN5" s="420">
        <v>4</v>
      </c>
      <c r="AO5" s="420">
        <v>5</v>
      </c>
      <c r="AP5" s="420">
        <v>6</v>
      </c>
      <c r="AQ5" s="420">
        <v>7</v>
      </c>
      <c r="AR5" s="420">
        <v>8</v>
      </c>
      <c r="AS5" s="420">
        <v>9</v>
      </c>
      <c r="AT5" s="420">
        <v>10</v>
      </c>
    </row>
    <row r="6" spans="1:46" ht="20.100000000000001" customHeight="1">
      <c r="A6" s="668">
        <v>1</v>
      </c>
      <c r="B6" s="670" t="s">
        <v>454</v>
      </c>
      <c r="C6" s="559"/>
      <c r="D6" s="560" t="s">
        <v>455</v>
      </c>
      <c r="E6" s="561">
        <v>0</v>
      </c>
      <c r="F6" s="562" t="s">
        <v>456</v>
      </c>
      <c r="G6" s="672">
        <f>IF(G7&gt;2,"2")+IF(G7=2,"1")+IF(G7&lt;2,"0")</f>
        <v>1</v>
      </c>
      <c r="H6" s="673"/>
      <c r="I6" s="674">
        <f>IF(I7&gt;2,"2")+IF(I7=2,"1")+IF(I7&lt;2,"0")</f>
        <v>1</v>
      </c>
      <c r="J6" s="673"/>
      <c r="K6" s="674">
        <f>IF(K7&gt;2,"2")+IF(K7=2,"1")+IF(K7&lt;2,"0")</f>
        <v>1</v>
      </c>
      <c r="L6" s="673"/>
      <c r="M6" s="674">
        <f>IF(M7&gt;2,"2")+IF(M7=2,"1")+IF(M7&lt;2,"0")</f>
        <v>0</v>
      </c>
      <c r="N6" s="673"/>
      <c r="O6" s="674">
        <f>IF(O7&gt;2,"2")+IF(O7=2,"1")+IF(O7&lt;2,"0")</f>
        <v>2</v>
      </c>
      <c r="P6" s="673"/>
      <c r="Q6" s="674">
        <f>IF(Q7&gt;2,"2")+IF(Q7=2,"1")+IF(Q7&lt;2,"0")</f>
        <v>2</v>
      </c>
      <c r="R6" s="673"/>
      <c r="S6" s="674">
        <f>IF(S7&gt;2,"2")+IF(S7=2,"1")+IF(S7&lt;2,"0")</f>
        <v>0</v>
      </c>
      <c r="T6" s="673"/>
      <c r="U6" s="674">
        <f>IF(U7&gt;2,"2")+IF(U7=2,"1")+IF(U7&lt;2,"0")</f>
        <v>2</v>
      </c>
      <c r="V6" s="673"/>
      <c r="W6" s="674">
        <f>IF(W7&gt;2,"2")+IF(W7=2,"1")+IF(W7&lt;2,"0")</f>
        <v>0</v>
      </c>
      <c r="X6" s="673"/>
      <c r="Y6" s="702">
        <f>SUM(G6:X6)</f>
        <v>9</v>
      </c>
      <c r="Z6" s="698">
        <f>AK26</f>
        <v>30</v>
      </c>
      <c r="AA6" s="698">
        <f>E7+G7+I7+K7+M7+O7+Q7+S7+U7+W7</f>
        <v>17</v>
      </c>
      <c r="AB6" s="698">
        <f>F7+H7+J7+L7+N7+P7+R7+T7+V7+X7</f>
        <v>15</v>
      </c>
      <c r="AC6" s="698">
        <f>AA6/AB6</f>
        <v>1.1333333333333333</v>
      </c>
      <c r="AD6" s="700"/>
      <c r="AE6" s="700">
        <v>6</v>
      </c>
      <c r="AF6" s="700"/>
      <c r="AG6" s="420"/>
      <c r="AK6" s="708">
        <v>0</v>
      </c>
      <c r="AL6" s="696">
        <f>IF(G6=1,$Y6/2)+IF(G6=0,$Y6)</f>
        <v>4.5</v>
      </c>
      <c r="AM6" s="696">
        <f>IF(I6=1,$Y6/2)+IF(I6=0,$Y6)</f>
        <v>4.5</v>
      </c>
      <c r="AN6" s="696">
        <f>IF(K6=1,$Y6/2)+IF(K6=0,$Y6)</f>
        <v>4.5</v>
      </c>
      <c r="AO6" s="696">
        <f>IF(M6=1,$Y6/2)+IF(M6=0,$Y6)</f>
        <v>9</v>
      </c>
      <c r="AP6" s="696">
        <f>IF(O6=1,$Y53)+IF(O6=0,$Y6)</f>
        <v>0</v>
      </c>
      <c r="AQ6" s="696">
        <f>IF(Q6=1,$Y6/2)+IF(Q6=0,$Y6)</f>
        <v>0</v>
      </c>
      <c r="AR6" s="696">
        <f>IF(S6=1,$Y6/2)+IF(S6=0,$Y6)</f>
        <v>9</v>
      </c>
      <c r="AS6" s="696">
        <f>IF(U6=1,$Y6/2)+IF(U6=0,$Y6)</f>
        <v>0</v>
      </c>
      <c r="AT6" s="696">
        <f>IF(W6=1,$Y6/2)+IF(W6=0,$Y6)</f>
        <v>9</v>
      </c>
    </row>
    <row r="7" spans="1:46" ht="20.100000000000001" customHeight="1" thickBot="1">
      <c r="A7" s="669"/>
      <c r="B7" s="671"/>
      <c r="C7" s="563"/>
      <c r="D7" s="564" t="s">
        <v>457</v>
      </c>
      <c r="E7" s="565"/>
      <c r="F7" s="566"/>
      <c r="G7" s="567">
        <v>2</v>
      </c>
      <c r="H7" s="568">
        <v>2</v>
      </c>
      <c r="I7" s="569">
        <v>2</v>
      </c>
      <c r="J7" s="568">
        <v>2</v>
      </c>
      <c r="K7" s="569">
        <v>2</v>
      </c>
      <c r="L7" s="568">
        <v>2</v>
      </c>
      <c r="M7" s="569">
        <v>1</v>
      </c>
      <c r="N7" s="568">
        <v>3</v>
      </c>
      <c r="O7" s="569">
        <v>3</v>
      </c>
      <c r="P7" s="568">
        <v>0</v>
      </c>
      <c r="Q7" s="569">
        <v>3</v>
      </c>
      <c r="R7" s="568">
        <v>0</v>
      </c>
      <c r="S7" s="569">
        <v>1</v>
      </c>
      <c r="T7" s="568">
        <v>3</v>
      </c>
      <c r="U7" s="569">
        <v>3</v>
      </c>
      <c r="V7" s="568">
        <v>0</v>
      </c>
      <c r="W7" s="569">
        <v>0</v>
      </c>
      <c r="X7" s="568">
        <v>3</v>
      </c>
      <c r="Y7" s="703"/>
      <c r="Z7" s="699"/>
      <c r="AA7" s="699"/>
      <c r="AB7" s="699"/>
      <c r="AC7" s="699"/>
      <c r="AD7" s="701"/>
      <c r="AE7" s="701"/>
      <c r="AF7" s="701"/>
      <c r="AG7" s="420"/>
      <c r="AK7" s="709"/>
      <c r="AL7" s="697"/>
      <c r="AM7" s="697"/>
      <c r="AN7" s="697"/>
      <c r="AO7" s="697"/>
      <c r="AP7" s="697"/>
      <c r="AQ7" s="697"/>
      <c r="AR7" s="697"/>
      <c r="AS7" s="697"/>
      <c r="AT7" s="697"/>
    </row>
    <row r="8" spans="1:46" ht="20.100000000000001" customHeight="1">
      <c r="A8" s="668">
        <v>2</v>
      </c>
      <c r="B8" s="670" t="s">
        <v>458</v>
      </c>
      <c r="C8" s="559"/>
      <c r="D8" s="570" t="s">
        <v>459</v>
      </c>
      <c r="E8" s="704">
        <f>IF(E9&gt;2,"2")+IF(E9=2,"1")+IF(E9&lt;2,"0")</f>
        <v>1</v>
      </c>
      <c r="F8" s="705"/>
      <c r="G8" s="571"/>
      <c r="H8" s="572"/>
      <c r="I8" s="674">
        <f>IF(I9&gt;2,"2")+IF(I9=2,"1")+IF(I9&lt;2,"0")</f>
        <v>1</v>
      </c>
      <c r="J8" s="673"/>
      <c r="K8" s="674">
        <f>IF(K9&gt;2,"2")+IF(K9=2,"1")+IF(K9&lt;2,"0")</f>
        <v>2</v>
      </c>
      <c r="L8" s="673"/>
      <c r="M8" s="674">
        <f>IF(M9&gt;2,"2")+IF(M9=2,"1")+IF(M9&lt;2,"0")</f>
        <v>1</v>
      </c>
      <c r="N8" s="673"/>
      <c r="O8" s="674">
        <f>IF(O9&gt;2,"2")+IF(O9=2,"1")+IF(O9&lt;2,"0")</f>
        <v>2</v>
      </c>
      <c r="P8" s="673"/>
      <c r="Q8" s="674">
        <f>IF(Q9&gt;2,"2")+IF(Q9=2,"1")+IF(Q9&lt;2,"0")</f>
        <v>2</v>
      </c>
      <c r="R8" s="673"/>
      <c r="S8" s="674">
        <f>IF(S9&gt;2,"2")+IF(S9=2,"1")+IF(S9&lt;2,"0")</f>
        <v>1</v>
      </c>
      <c r="T8" s="673"/>
      <c r="U8" s="674">
        <f>IF(U9&gt;2,"2")+IF(U9=2,"1")+IF(U9&lt;2,"0")</f>
        <v>1</v>
      </c>
      <c r="V8" s="673"/>
      <c r="W8" s="674">
        <f>IF(W9&gt;2,"2")+IF(W9=2,"1")+IF(W9&lt;2,"0")</f>
        <v>1</v>
      </c>
      <c r="X8" s="673"/>
      <c r="Y8" s="706">
        <f>SUM(E8:X8)</f>
        <v>12</v>
      </c>
      <c r="Z8" s="698">
        <f>AL26</f>
        <v>48</v>
      </c>
      <c r="AA8" s="698">
        <f>E9+G9+I9+K9+M9+O9+Q9+S9+U9+W9</f>
        <v>21</v>
      </c>
      <c r="AB8" s="698">
        <f>F9+H9+J9+L9+N9+P9+R9+T9+V9+X9</f>
        <v>13</v>
      </c>
      <c r="AC8" s="698">
        <f>AA8/AB8</f>
        <v>1.6153846153846154</v>
      </c>
      <c r="AD8" s="700"/>
      <c r="AE8" s="700">
        <v>3</v>
      </c>
      <c r="AF8" s="700"/>
      <c r="AG8" s="420"/>
      <c r="AK8" s="696">
        <f>IF(E8=1,$Y8/2)+IF(E8=0,$Y8)</f>
        <v>6</v>
      </c>
      <c r="AL8" s="708">
        <v>0</v>
      </c>
      <c r="AM8" s="696">
        <f>IF(I8=1,$Y8/2)+IF(I8=0,$Y8)</f>
        <v>6</v>
      </c>
      <c r="AN8" s="696">
        <f>IF(K8=1,$Y8/2)+IF(K8=0,$Y8)</f>
        <v>0</v>
      </c>
      <c r="AO8" s="696">
        <f>IF(M8=1,$Y8/2)+IF(M8=0,$Y8)</f>
        <v>6</v>
      </c>
      <c r="AP8" s="696">
        <f>IF(O8=1,$Y55)+IF(O8=0,$Y8)</f>
        <v>0</v>
      </c>
      <c r="AQ8" s="696">
        <f>IF(Q8=1,$Y8/2)+IF(Q8=0,$Y8)</f>
        <v>0</v>
      </c>
      <c r="AR8" s="696">
        <f>IF(S8=1,$Y8/2)+IF(S8=0,$Y8)</f>
        <v>6</v>
      </c>
      <c r="AS8" s="696">
        <f>IF(U8=1,$Y8/2)+IF(U8=0,$Y8)</f>
        <v>6</v>
      </c>
      <c r="AT8" s="696">
        <f>IF(W8=1,$Y8/2)+IF(W8=0,$Y8)</f>
        <v>6</v>
      </c>
    </row>
    <row r="9" spans="1:46" ht="20.100000000000001" customHeight="1">
      <c r="A9" s="669"/>
      <c r="B9" s="671"/>
      <c r="C9" s="563"/>
      <c r="D9" s="573" t="s">
        <v>460</v>
      </c>
      <c r="E9" s="569">
        <v>2</v>
      </c>
      <c r="F9" s="568">
        <v>2</v>
      </c>
      <c r="G9" s="574"/>
      <c r="H9" s="575"/>
      <c r="I9" s="569">
        <v>2</v>
      </c>
      <c r="J9" s="568">
        <v>2</v>
      </c>
      <c r="K9" s="569">
        <v>3</v>
      </c>
      <c r="L9" s="568">
        <v>0</v>
      </c>
      <c r="M9" s="569">
        <v>2</v>
      </c>
      <c r="N9" s="568">
        <v>2</v>
      </c>
      <c r="O9" s="569">
        <v>3</v>
      </c>
      <c r="P9" s="568">
        <v>0</v>
      </c>
      <c r="Q9" s="569">
        <v>3</v>
      </c>
      <c r="R9" s="568">
        <v>1</v>
      </c>
      <c r="S9" s="569">
        <v>2</v>
      </c>
      <c r="T9" s="568">
        <v>2</v>
      </c>
      <c r="U9" s="569">
        <v>2</v>
      </c>
      <c r="V9" s="568">
        <v>2</v>
      </c>
      <c r="W9" s="569">
        <v>2</v>
      </c>
      <c r="X9" s="568">
        <v>2</v>
      </c>
      <c r="Y9" s="707"/>
      <c r="Z9" s="699"/>
      <c r="AA9" s="699"/>
      <c r="AB9" s="699"/>
      <c r="AC9" s="699"/>
      <c r="AD9" s="701"/>
      <c r="AE9" s="701"/>
      <c r="AF9" s="701"/>
      <c r="AG9" s="420"/>
      <c r="AK9" s="697"/>
      <c r="AL9" s="709"/>
      <c r="AM9" s="697"/>
      <c r="AN9" s="697"/>
      <c r="AO9" s="697"/>
      <c r="AP9" s="697"/>
      <c r="AQ9" s="697"/>
      <c r="AR9" s="697"/>
      <c r="AS9" s="697"/>
      <c r="AT9" s="697"/>
    </row>
    <row r="10" spans="1:46" ht="20.100000000000001" customHeight="1">
      <c r="A10" s="668">
        <v>3</v>
      </c>
      <c r="B10" s="670" t="s">
        <v>130</v>
      </c>
      <c r="C10" s="559"/>
      <c r="D10" s="570" t="s">
        <v>461</v>
      </c>
      <c r="E10" s="674">
        <f>IF(E11&gt;2,"2")+IF(E11=2,"1")+IF(E11&lt;2,"0")</f>
        <v>1</v>
      </c>
      <c r="F10" s="673"/>
      <c r="G10" s="674">
        <f>IF(G11&gt;2,"2")+IF(G11=2,"1")+IF(G11&lt;2,"0")</f>
        <v>1</v>
      </c>
      <c r="H10" s="673"/>
      <c r="I10" s="571"/>
      <c r="J10" s="572"/>
      <c r="K10" s="674">
        <f>IF(K11&gt;2,"2")+IF(K11=2,"1")+IF(K11&lt;2,"0")</f>
        <v>0</v>
      </c>
      <c r="L10" s="673"/>
      <c r="M10" s="674">
        <f>IF(M11&gt;2,"2")+IF(M11=2,"1")+IF(M11&lt;2,"0")</f>
        <v>1</v>
      </c>
      <c r="N10" s="673"/>
      <c r="O10" s="674">
        <f>IF(O11&gt;2,"2")+IF(O11=2,"1")+IF(O11&lt;2,"0")</f>
        <v>2</v>
      </c>
      <c r="P10" s="673"/>
      <c r="Q10" s="674">
        <f>IF(Q11&gt;2,"2")+IF(Q11=2,"1")+IF(Q11&lt;2,"0")</f>
        <v>2</v>
      </c>
      <c r="R10" s="673"/>
      <c r="S10" s="674">
        <f>IF(S11&gt;2,"2")+IF(S11=2,"1")+IF(S11&lt;2,"0")</f>
        <v>1</v>
      </c>
      <c r="T10" s="673"/>
      <c r="U10" s="674">
        <f>IF(U11&gt;2,"2")+IF(U11=2,"1")+IF(U11&lt;2,"0")</f>
        <v>2</v>
      </c>
      <c r="V10" s="673"/>
      <c r="W10" s="674">
        <f>IF(W11&gt;2,"2")+IF(W11=2,"1")+IF(W11&lt;2,"0")</f>
        <v>1</v>
      </c>
      <c r="X10" s="673"/>
      <c r="Y10" s="710">
        <f>SUM(E10:X10)</f>
        <v>11</v>
      </c>
      <c r="Z10" s="698">
        <f>AM26</f>
        <v>43.5</v>
      </c>
      <c r="AA10" s="698">
        <f>E11+G11+I11+K11+M11+O11+Q11+S11+U11+W11</f>
        <v>20</v>
      </c>
      <c r="AB10" s="698">
        <f>F11+H11+J11+L11+N11+P11+R11+T11+V11+X11</f>
        <v>15</v>
      </c>
      <c r="AC10" s="698">
        <f>AA10/AB10</f>
        <v>1.3333333333333333</v>
      </c>
      <c r="AD10" s="700"/>
      <c r="AE10" s="700">
        <v>4</v>
      </c>
      <c r="AF10" s="700"/>
      <c r="AG10" s="420"/>
      <c r="AK10" s="696">
        <f>IF(E10=1,$Y10/2)+IF(E10=0,$Y10)</f>
        <v>5.5</v>
      </c>
      <c r="AL10" s="696">
        <f>IF(G10=1,$Y10/2)+IF(G10=0,$Y10)</f>
        <v>5.5</v>
      </c>
      <c r="AM10" s="708">
        <v>0</v>
      </c>
      <c r="AN10" s="696">
        <f>IF(K10=1,$Y10/2)+IF(K10=0,$Y10)</f>
        <v>11</v>
      </c>
      <c r="AO10" s="696">
        <f>IF(M10=1,$Y10/2)+IF(M10=0,$Y10)</f>
        <v>5.5</v>
      </c>
      <c r="AP10" s="696">
        <f>IF(O10=1,$Y57)+IF(O10=0,$Y10)</f>
        <v>0</v>
      </c>
      <c r="AQ10" s="696">
        <f>IF(Q10=1,$Y10/2)+IF(Q10=0,$Y10)</f>
        <v>0</v>
      </c>
      <c r="AR10" s="696">
        <f>IF(S10=1,$Y10/2)+IF(S10=0,$Y10)</f>
        <v>5.5</v>
      </c>
      <c r="AS10" s="696">
        <f>IF(U10=1,$Y10/2)+IF(U10=0,$Y10)</f>
        <v>0</v>
      </c>
      <c r="AT10" s="696">
        <f>IF(W10=1,$Y10/2)+IF(W10=0,$Y10)</f>
        <v>5.5</v>
      </c>
    </row>
    <row r="11" spans="1:46" ht="20.100000000000001" customHeight="1">
      <c r="A11" s="669"/>
      <c r="B11" s="671"/>
      <c r="C11" s="563"/>
      <c r="D11" s="573" t="s">
        <v>462</v>
      </c>
      <c r="E11" s="569">
        <v>2</v>
      </c>
      <c r="F11" s="568">
        <v>2</v>
      </c>
      <c r="G11" s="569">
        <v>2</v>
      </c>
      <c r="H11" s="568">
        <v>2</v>
      </c>
      <c r="I11" s="574"/>
      <c r="J11" s="575"/>
      <c r="K11" s="569">
        <v>1</v>
      </c>
      <c r="L11" s="568">
        <v>3</v>
      </c>
      <c r="M11" s="569">
        <v>2</v>
      </c>
      <c r="N11" s="568">
        <v>2</v>
      </c>
      <c r="O11" s="569">
        <v>3</v>
      </c>
      <c r="P11" s="568">
        <v>1</v>
      </c>
      <c r="Q11" s="569">
        <v>3</v>
      </c>
      <c r="R11" s="568">
        <v>1</v>
      </c>
      <c r="S11" s="569">
        <v>2</v>
      </c>
      <c r="T11" s="568">
        <v>2</v>
      </c>
      <c r="U11" s="569">
        <v>3</v>
      </c>
      <c r="V11" s="568">
        <v>0</v>
      </c>
      <c r="W11" s="569">
        <v>2</v>
      </c>
      <c r="X11" s="568">
        <v>2</v>
      </c>
      <c r="Y11" s="711"/>
      <c r="Z11" s="699"/>
      <c r="AA11" s="699"/>
      <c r="AB11" s="699"/>
      <c r="AC11" s="699"/>
      <c r="AD11" s="701"/>
      <c r="AE11" s="701"/>
      <c r="AF11" s="701"/>
      <c r="AG11" s="420"/>
      <c r="AK11" s="697"/>
      <c r="AL11" s="697"/>
      <c r="AM11" s="709"/>
      <c r="AN11" s="697"/>
      <c r="AO11" s="697"/>
      <c r="AP11" s="697"/>
      <c r="AQ11" s="697"/>
      <c r="AR11" s="697"/>
      <c r="AS11" s="697"/>
      <c r="AT11" s="697"/>
    </row>
    <row r="12" spans="1:46" ht="20.100000000000001" customHeight="1">
      <c r="A12" s="668">
        <v>4</v>
      </c>
      <c r="B12" s="670" t="s">
        <v>463</v>
      </c>
      <c r="C12" s="559"/>
      <c r="D12" s="570" t="s">
        <v>464</v>
      </c>
      <c r="E12" s="674">
        <f>IF(E13&gt;2,"2")+IF(E13=2,"1")+IF(E13&lt;2,"0")</f>
        <v>1</v>
      </c>
      <c r="F12" s="673"/>
      <c r="G12" s="674">
        <f>IF(G13&gt;2,"2")+IF(G13=2,"1")+IF(G13&lt;2,"0")</f>
        <v>0</v>
      </c>
      <c r="H12" s="673"/>
      <c r="I12" s="674">
        <f>IF(I13&gt;2,"2")+IF(I13=2,"1")+IF(I13&lt;2,"0")</f>
        <v>2</v>
      </c>
      <c r="J12" s="673"/>
      <c r="K12" s="571"/>
      <c r="L12" s="572"/>
      <c r="M12" s="674">
        <f>IF(M13&gt;2,"2")+IF(M13=2,"1")+IF(M13&lt;2,"0")</f>
        <v>0</v>
      </c>
      <c r="N12" s="673"/>
      <c r="O12" s="674">
        <f>IF(O13&gt;2,"2")+IF(O13=2,"1")+IF(O13&lt;2,"0")</f>
        <v>0</v>
      </c>
      <c r="P12" s="673"/>
      <c r="Q12" s="674">
        <f>IF(Q13&gt;2,"2")+IF(Q13=2,"1")+IF(Q13&lt;2,"0")</f>
        <v>2</v>
      </c>
      <c r="R12" s="673"/>
      <c r="S12" s="674">
        <f>IF(S13&gt;2,"2")+IF(S13=2,"1")+IF(S13&lt;2,"0")</f>
        <v>0</v>
      </c>
      <c r="T12" s="673"/>
      <c r="U12" s="674">
        <f>IF(U13&gt;2,"2")+IF(U13=2,"1")+IF(U13&lt;2,"0")</f>
        <v>1</v>
      </c>
      <c r="V12" s="673"/>
      <c r="W12" s="674">
        <f>IF(W13&gt;2,"2")+IF(W13=2,"1")+IF(W13&lt;2,"0")</f>
        <v>1</v>
      </c>
      <c r="X12" s="673"/>
      <c r="Y12" s="702">
        <f>SUM(E12:X12)</f>
        <v>7</v>
      </c>
      <c r="Z12" s="698">
        <f>AN26</f>
        <v>26.5</v>
      </c>
      <c r="AA12" s="698">
        <f>E13+G13+I13+K13+M13+O13+Q13+S13+U13+W13</f>
        <v>14</v>
      </c>
      <c r="AB12" s="698">
        <f>F13+H13+J13+L13+N13+P13+R13+T13+V13+X13</f>
        <v>20</v>
      </c>
      <c r="AC12" s="698">
        <f>AA12/AB12</f>
        <v>0.7</v>
      </c>
      <c r="AD12" s="700"/>
      <c r="AE12" s="700"/>
      <c r="AF12" s="700">
        <v>8</v>
      </c>
      <c r="AG12" s="420"/>
      <c r="AK12" s="696">
        <f>IF(E12=1,$Y12/2)+IF(E12=0,$Y12)</f>
        <v>3.5</v>
      </c>
      <c r="AL12" s="696">
        <f>IF(G12=1,$Y12/2)+IF(G12=0,$Y12)</f>
        <v>7</v>
      </c>
      <c r="AM12" s="696">
        <f>IF(I12=1,$Y12/2)+IF(I12=0,$Y12)</f>
        <v>0</v>
      </c>
      <c r="AN12" s="708">
        <v>0</v>
      </c>
      <c r="AO12" s="696">
        <f>IF(M12=1,$Y12/2)+IF(M12=0,$Y12)</f>
        <v>7</v>
      </c>
      <c r="AP12" s="696">
        <f>IF(O12=1,$Y59)+IF(O12=0,$Y12)</f>
        <v>7</v>
      </c>
      <c r="AQ12" s="696">
        <f>IF(Q12=1,$Y12/2)+IF(Q12=0,$Y12)</f>
        <v>0</v>
      </c>
      <c r="AR12" s="696">
        <f>IF(S12=1,$Y12/2)+IF(S12=0,$Y12)</f>
        <v>7</v>
      </c>
      <c r="AS12" s="696">
        <f>IF(U12=1,$Y12/2)+IF(U12=0,$Y12)</f>
        <v>3.5</v>
      </c>
      <c r="AT12" s="696">
        <f>IF(W12=1,$Y12/2)+IF(W12=0,$Y12)</f>
        <v>3.5</v>
      </c>
    </row>
    <row r="13" spans="1:46" ht="20.100000000000001" customHeight="1">
      <c r="A13" s="669"/>
      <c r="B13" s="671"/>
      <c r="C13" s="563"/>
      <c r="D13" s="573" t="s">
        <v>465</v>
      </c>
      <c r="E13" s="569">
        <v>2</v>
      </c>
      <c r="F13" s="568">
        <v>2</v>
      </c>
      <c r="G13" s="569">
        <v>0</v>
      </c>
      <c r="H13" s="568">
        <v>3</v>
      </c>
      <c r="I13" s="569">
        <v>3</v>
      </c>
      <c r="J13" s="568">
        <v>1</v>
      </c>
      <c r="K13" s="574"/>
      <c r="L13" s="575"/>
      <c r="M13" s="569">
        <v>1</v>
      </c>
      <c r="N13" s="568">
        <v>3</v>
      </c>
      <c r="O13" s="569">
        <v>0</v>
      </c>
      <c r="P13" s="568">
        <v>3</v>
      </c>
      <c r="Q13" s="569">
        <v>3</v>
      </c>
      <c r="R13" s="568">
        <v>1</v>
      </c>
      <c r="S13" s="569">
        <v>1</v>
      </c>
      <c r="T13" s="568">
        <v>3</v>
      </c>
      <c r="U13" s="569">
        <v>2</v>
      </c>
      <c r="V13" s="568">
        <v>2</v>
      </c>
      <c r="W13" s="569">
        <v>2</v>
      </c>
      <c r="X13" s="568">
        <v>2</v>
      </c>
      <c r="Y13" s="703"/>
      <c r="Z13" s="699"/>
      <c r="AA13" s="699"/>
      <c r="AB13" s="699"/>
      <c r="AC13" s="699"/>
      <c r="AD13" s="701"/>
      <c r="AE13" s="701"/>
      <c r="AF13" s="701"/>
      <c r="AG13" s="420"/>
      <c r="AK13" s="697"/>
      <c r="AL13" s="697"/>
      <c r="AM13" s="697"/>
      <c r="AN13" s="709"/>
      <c r="AO13" s="697"/>
      <c r="AP13" s="697"/>
      <c r="AQ13" s="697"/>
      <c r="AR13" s="697"/>
      <c r="AS13" s="697"/>
      <c r="AT13" s="697"/>
    </row>
    <row r="14" spans="1:46" ht="20.100000000000001" customHeight="1">
      <c r="A14" s="668">
        <v>5</v>
      </c>
      <c r="B14" s="670" t="s">
        <v>466</v>
      </c>
      <c r="C14" s="559"/>
      <c r="D14" s="570" t="s">
        <v>467</v>
      </c>
      <c r="E14" s="674">
        <f>IF(E15&gt;2,"2")+IF(E15=2,"1")+IF(E15&lt;2,"0")</f>
        <v>2</v>
      </c>
      <c r="F14" s="673"/>
      <c r="G14" s="674">
        <f>IF(G15&gt;2,"2")+IF(G15=2,"1")+IF(G15&lt;2,"0")</f>
        <v>1</v>
      </c>
      <c r="H14" s="673"/>
      <c r="I14" s="674">
        <f>IF(I15&gt;2,"2")+IF(I15=2,"1")+IF(I15&lt;2,"0")</f>
        <v>1</v>
      </c>
      <c r="J14" s="673"/>
      <c r="K14" s="674">
        <f>IF(K15&gt;2,"2")+IF(K15=2,"1")+IF(K15&lt;2,"0")</f>
        <v>2</v>
      </c>
      <c r="L14" s="673"/>
      <c r="M14" s="571"/>
      <c r="N14" s="572"/>
      <c r="O14" s="674">
        <f>IF(O15&gt;2,"2")+IF(O15=2,"1")+IF(O15&lt;2,"0")</f>
        <v>0</v>
      </c>
      <c r="P14" s="673"/>
      <c r="Q14" s="674">
        <f>IF(Q15&gt;2,"2")+IF(Q15=2,"1")+IF(Q15&lt;2,"0")</f>
        <v>2</v>
      </c>
      <c r="R14" s="673"/>
      <c r="S14" s="674">
        <f>IF(S15&gt;2,"2")+IF(S15=2,"1")+IF(S15&lt;2,"0")</f>
        <v>2</v>
      </c>
      <c r="T14" s="673"/>
      <c r="U14" s="674">
        <f>IF(U15&gt;2,"2")+IF(U15=2,"1")+IF(U15&lt;2,"0")</f>
        <v>2</v>
      </c>
      <c r="V14" s="673"/>
      <c r="W14" s="674">
        <f>IF(W15&gt;2,"2")+IF(W15=2,"1")+IF(W15&lt;2,"0")</f>
        <v>2</v>
      </c>
      <c r="X14" s="673"/>
      <c r="Y14" s="702">
        <f>SUM(E14:X14)</f>
        <v>14</v>
      </c>
      <c r="Z14" s="698">
        <f>AO26</f>
        <v>57.5</v>
      </c>
      <c r="AA14" s="698">
        <f>E15+G15+I15+K15+M15+O15+Q15+S15+U15+W15</f>
        <v>23</v>
      </c>
      <c r="AB14" s="698">
        <f>F15+H15+J15+L15+N15+P15+R15+T15+V15+X15</f>
        <v>11</v>
      </c>
      <c r="AC14" s="698">
        <f>AA14/AB14</f>
        <v>2.0909090909090908</v>
      </c>
      <c r="AD14" s="700"/>
      <c r="AE14" s="700">
        <v>1</v>
      </c>
      <c r="AF14" s="700"/>
      <c r="AG14" s="420"/>
      <c r="AK14" s="696">
        <f>IF(E14=1,$Y14/2)+IF(E14=0,$Y14)</f>
        <v>0</v>
      </c>
      <c r="AL14" s="696">
        <f>IF(G14=1,$Y14/2)+IF(G14=0,$Y14)</f>
        <v>7</v>
      </c>
      <c r="AM14" s="696">
        <f>IF(I14=1,$Y14/2)+IF(I14=0,$Y14)</f>
        <v>7</v>
      </c>
      <c r="AN14" s="696">
        <f>IF(K14=1,$Y14/2)+IF(K14=0,$Y14)</f>
        <v>0</v>
      </c>
      <c r="AO14" s="708">
        <v>0</v>
      </c>
      <c r="AP14" s="696">
        <f>IF(O14=1,$Y61)+IF(O14=0,$Y14)</f>
        <v>14</v>
      </c>
      <c r="AQ14" s="696">
        <f>IF(Q14=1,$Y14/2)+IF(Q14=0,$Y14)</f>
        <v>0</v>
      </c>
      <c r="AR14" s="696">
        <f>IF(S14=1,$Y14/2)+IF(S14=0,$Y14)</f>
        <v>0</v>
      </c>
      <c r="AS14" s="696">
        <f>IF(U14=1,$Y14/2)+IF(U14=0,$Y14)</f>
        <v>0</v>
      </c>
      <c r="AT14" s="696">
        <f>IF(W14=1,$Y14/2)+IF(W14=0,$Y14)</f>
        <v>0</v>
      </c>
    </row>
    <row r="15" spans="1:46" ht="20.100000000000001" customHeight="1">
      <c r="A15" s="669"/>
      <c r="B15" s="671"/>
      <c r="C15" s="563"/>
      <c r="D15" s="573" t="s">
        <v>468</v>
      </c>
      <c r="E15" s="569">
        <v>3</v>
      </c>
      <c r="F15" s="568">
        <v>1</v>
      </c>
      <c r="G15" s="569">
        <v>2</v>
      </c>
      <c r="H15" s="568">
        <v>2</v>
      </c>
      <c r="I15" s="569">
        <v>2</v>
      </c>
      <c r="J15" s="568">
        <v>2</v>
      </c>
      <c r="K15" s="569">
        <v>3</v>
      </c>
      <c r="L15" s="568">
        <v>1</v>
      </c>
      <c r="M15" s="574"/>
      <c r="N15" s="575"/>
      <c r="O15" s="569">
        <v>1</v>
      </c>
      <c r="P15" s="568">
        <v>3</v>
      </c>
      <c r="Q15" s="569">
        <v>3</v>
      </c>
      <c r="R15" s="568">
        <v>0</v>
      </c>
      <c r="S15" s="569">
        <v>3</v>
      </c>
      <c r="T15" s="568">
        <v>1</v>
      </c>
      <c r="U15" s="569">
        <v>3</v>
      </c>
      <c r="V15" s="568">
        <v>0</v>
      </c>
      <c r="W15" s="569">
        <v>3</v>
      </c>
      <c r="X15" s="568">
        <v>1</v>
      </c>
      <c r="Y15" s="703"/>
      <c r="Z15" s="699"/>
      <c r="AA15" s="699"/>
      <c r="AB15" s="699"/>
      <c r="AC15" s="699"/>
      <c r="AD15" s="701"/>
      <c r="AE15" s="701"/>
      <c r="AF15" s="701"/>
      <c r="AG15" s="420"/>
      <c r="AK15" s="697"/>
      <c r="AL15" s="697"/>
      <c r="AM15" s="697"/>
      <c r="AN15" s="697"/>
      <c r="AO15" s="709"/>
      <c r="AP15" s="697"/>
      <c r="AQ15" s="697"/>
      <c r="AR15" s="697"/>
      <c r="AS15" s="697"/>
      <c r="AT15" s="697"/>
    </row>
    <row r="16" spans="1:46" ht="20.100000000000001" customHeight="1">
      <c r="A16" s="668">
        <v>6</v>
      </c>
      <c r="B16" s="670" t="s">
        <v>469</v>
      </c>
      <c r="C16" s="559"/>
      <c r="D16" s="570" t="s">
        <v>470</v>
      </c>
      <c r="E16" s="674">
        <f>IF(E17&gt;2,"2")+IF(E17=2,"1")+IF(E17&lt;2,"0")</f>
        <v>0</v>
      </c>
      <c r="F16" s="673"/>
      <c r="G16" s="674">
        <f>IF(G17&gt;2,"2")+IF(G17=2,"1")+IF(G17&lt;2,"0")</f>
        <v>0</v>
      </c>
      <c r="H16" s="673"/>
      <c r="I16" s="674">
        <f>IF(I17&gt;2,"2")+IF(I17=2,"1")+IF(I17&lt;2,"0")</f>
        <v>0</v>
      </c>
      <c r="J16" s="673"/>
      <c r="K16" s="674">
        <f>IF(K17&gt;2,"2")+IF(K17=2,"1")+IF(K17&lt;2,"0")</f>
        <v>2</v>
      </c>
      <c r="L16" s="673"/>
      <c r="M16" s="674">
        <f>IF(M17&gt;2,"2")+IF(M17=2,"1")+IF(M17&lt;2,"0")</f>
        <v>2</v>
      </c>
      <c r="N16" s="673"/>
      <c r="O16" s="571"/>
      <c r="P16" s="572"/>
      <c r="Q16" s="674">
        <f>IF(Q17&gt;2,"2")+IF(Q17=2,"1")+IF(Q17&lt;2,"0")</f>
        <v>1</v>
      </c>
      <c r="R16" s="673"/>
      <c r="S16" s="674">
        <f>IF(S17&gt;2,"2")+IF(S17=2,"1")+IF(S17&lt;2,"0")</f>
        <v>0</v>
      </c>
      <c r="T16" s="673"/>
      <c r="U16" s="674">
        <f>IF(U17&gt;2,"2")+IF(U17=2,"1")+IF(U17&lt;2,"0")</f>
        <v>1</v>
      </c>
      <c r="V16" s="673"/>
      <c r="W16" s="674">
        <f>IF(W17&gt;2,"2")+IF(W17=2,"1")+IF(W17&lt;2,"0")</f>
        <v>1</v>
      </c>
      <c r="X16" s="673"/>
      <c r="Y16" s="702">
        <f>SUM(E16:X16)</f>
        <v>7</v>
      </c>
      <c r="Z16" s="698">
        <f>AP26</f>
        <v>21</v>
      </c>
      <c r="AA16" s="698">
        <f>E17+G17+I17+K17+M17+O17+Q17+S17+U17+W17</f>
        <v>14</v>
      </c>
      <c r="AB16" s="698">
        <f>F17+H17+J17+L17+N17+P17+R17+T17+V17+X17</f>
        <v>19</v>
      </c>
      <c r="AC16" s="698">
        <f>AA16/AB16</f>
        <v>0.73684210526315785</v>
      </c>
      <c r="AD16" s="700"/>
      <c r="AE16" s="700">
        <v>7</v>
      </c>
      <c r="AF16" s="700"/>
      <c r="AG16" s="420"/>
      <c r="AK16" s="696">
        <f>IF(E16=1,$Y16/2)+IF(E16=0,$Y16)</f>
        <v>7</v>
      </c>
      <c r="AL16" s="696">
        <f>IF(G16=1,$Y16/2)+IF(G16=0,$Y16)</f>
        <v>7</v>
      </c>
      <c r="AM16" s="696">
        <f>IF(I16=1,$Y16/2)+IF(I16=0,$Y16)</f>
        <v>7</v>
      </c>
      <c r="AN16" s="696">
        <f>IF(K16=1,$Y16/2)+IF(K16=0,$Y16)</f>
        <v>0</v>
      </c>
      <c r="AO16" s="696">
        <f>IF(M16=1,$Y16/2)+IF(M16=0,$Y16)</f>
        <v>0</v>
      </c>
      <c r="AP16" s="708">
        <v>0</v>
      </c>
      <c r="AQ16" s="696">
        <f>IF(Q16=1,$Y16/2)+IF(Q16=0,$Y16)</f>
        <v>3.5</v>
      </c>
      <c r="AR16" s="696">
        <f>IF(S16=1,$Y16/2)+IF(S16=0,$Y16)</f>
        <v>7</v>
      </c>
      <c r="AS16" s="696">
        <f>IF(U16=1,$Y16/2)+IF(U16=0,$Y16)</f>
        <v>3.5</v>
      </c>
      <c r="AT16" s="696">
        <f>IF(W16=1,$Y16/2)+IF(W16=0,$Y16)</f>
        <v>3.5</v>
      </c>
    </row>
    <row r="17" spans="1:46" ht="20.100000000000001" customHeight="1">
      <c r="A17" s="669"/>
      <c r="B17" s="671"/>
      <c r="C17" s="563"/>
      <c r="D17" s="573" t="s">
        <v>471</v>
      </c>
      <c r="E17" s="569">
        <v>0</v>
      </c>
      <c r="F17" s="568">
        <v>3</v>
      </c>
      <c r="G17" s="569">
        <v>0</v>
      </c>
      <c r="H17" s="568">
        <v>3</v>
      </c>
      <c r="I17" s="569">
        <v>1</v>
      </c>
      <c r="J17" s="568">
        <v>3</v>
      </c>
      <c r="K17" s="569">
        <v>3</v>
      </c>
      <c r="L17" s="568">
        <v>0</v>
      </c>
      <c r="M17" s="569">
        <v>3</v>
      </c>
      <c r="N17" s="568">
        <v>1</v>
      </c>
      <c r="O17" s="574"/>
      <c r="P17" s="575"/>
      <c r="Q17" s="569">
        <v>2</v>
      </c>
      <c r="R17" s="568">
        <v>2</v>
      </c>
      <c r="S17" s="569">
        <v>1</v>
      </c>
      <c r="T17" s="568">
        <v>3</v>
      </c>
      <c r="U17" s="569">
        <v>2</v>
      </c>
      <c r="V17" s="568">
        <v>2</v>
      </c>
      <c r="W17" s="569">
        <v>2</v>
      </c>
      <c r="X17" s="568">
        <v>2</v>
      </c>
      <c r="Y17" s="703"/>
      <c r="Z17" s="699"/>
      <c r="AA17" s="699"/>
      <c r="AB17" s="699"/>
      <c r="AC17" s="699"/>
      <c r="AD17" s="701"/>
      <c r="AE17" s="701"/>
      <c r="AF17" s="701"/>
      <c r="AG17" s="420"/>
      <c r="AK17" s="697"/>
      <c r="AL17" s="697"/>
      <c r="AM17" s="697"/>
      <c r="AN17" s="697"/>
      <c r="AO17" s="697"/>
      <c r="AP17" s="709"/>
      <c r="AQ17" s="697"/>
      <c r="AR17" s="697"/>
      <c r="AS17" s="697"/>
      <c r="AT17" s="697"/>
    </row>
    <row r="18" spans="1:46" ht="20.100000000000001" customHeight="1">
      <c r="A18" s="668">
        <v>7</v>
      </c>
      <c r="B18" s="670" t="s">
        <v>472</v>
      </c>
      <c r="C18" s="559"/>
      <c r="D18" s="570" t="s">
        <v>473</v>
      </c>
      <c r="E18" s="674">
        <f>IF(E19&gt;2,"2")+IF(E19=2,"1")+IF(E19&lt;2,"0")</f>
        <v>0</v>
      </c>
      <c r="F18" s="673"/>
      <c r="G18" s="674">
        <f>IF(G19&gt;2,"2")+IF(G19=2,"1")+IF(G19&lt;2,"0")</f>
        <v>0</v>
      </c>
      <c r="H18" s="673"/>
      <c r="I18" s="674">
        <f>IF(I19&gt;2,"2")+IF(I19=2,"1")+IF(I19&lt;2,"0")</f>
        <v>0</v>
      </c>
      <c r="J18" s="673"/>
      <c r="K18" s="674">
        <f>IF(K19&gt;2,"2")+IF(K19=2,"1")+IF(K19&lt;2,"0")</f>
        <v>0</v>
      </c>
      <c r="L18" s="673"/>
      <c r="M18" s="674">
        <f>IF(M19&gt;2,"2")+IF(M19=2,"1")+IF(M19&lt;2,"0")</f>
        <v>0</v>
      </c>
      <c r="N18" s="673"/>
      <c r="O18" s="674">
        <f>IF(O19&gt;2,"2")+IF(O19=2,"1")+IF(O19&lt;2,"0")</f>
        <v>1</v>
      </c>
      <c r="P18" s="673"/>
      <c r="Q18" s="571"/>
      <c r="R18" s="572"/>
      <c r="S18" s="674">
        <f>IF(S19&gt;2,"2")+IF(S19=2,"1")+IF(S19&lt;2,"0")</f>
        <v>1</v>
      </c>
      <c r="T18" s="673"/>
      <c r="U18" s="674">
        <f>IF(U19&gt;2,"2")+IF(U19=2,"1")+IF(U19&lt;2,"0")</f>
        <v>2</v>
      </c>
      <c r="V18" s="673"/>
      <c r="W18" s="674">
        <f>IF(W19&gt;2,"2")+IF(W19=2,"1")+IF(W19&lt;2,"0")</f>
        <v>0</v>
      </c>
      <c r="X18" s="673"/>
      <c r="Y18" s="702">
        <f>SUM(E18:X18)</f>
        <v>4</v>
      </c>
      <c r="Z18" s="698">
        <f>AQ26</f>
        <v>13.5</v>
      </c>
      <c r="AA18" s="698">
        <f>E19+G19+I19+K19+M19+O19+Q19+S19+U19+W19</f>
        <v>10</v>
      </c>
      <c r="AB18" s="698">
        <f>F19+H19+J19+L19+N19+P19+R19+T19+V19+X19</f>
        <v>23</v>
      </c>
      <c r="AC18" s="698">
        <f>AA18/AB18</f>
        <v>0.43478260869565216</v>
      </c>
      <c r="AD18" s="700"/>
      <c r="AE18" s="700">
        <v>9</v>
      </c>
      <c r="AF18" s="700"/>
      <c r="AG18" s="420"/>
      <c r="AK18" s="696">
        <f>IF(E18=1,$Y18/2)+IF(E18=0,$Y18)</f>
        <v>4</v>
      </c>
      <c r="AL18" s="696">
        <f>IF(G18=1,$Y18/2)+IF(G18=0,$Y18)</f>
        <v>4</v>
      </c>
      <c r="AM18" s="696">
        <f>IF(I18=1,$Y18/2)+IF(I18=0,$Y18)</f>
        <v>4</v>
      </c>
      <c r="AN18" s="696">
        <f>IF(K18=1,$Y18/2)+IF(K18=0,$Y18)</f>
        <v>4</v>
      </c>
      <c r="AO18" s="696">
        <f>IF(M18=1,$Y18/2)+IF(M18=0,$Y18)</f>
        <v>4</v>
      </c>
      <c r="AP18" s="696">
        <f>IF(O18=1,$Y65)+IF(O18=0,$Y18)</f>
        <v>0</v>
      </c>
      <c r="AQ18" s="708">
        <v>0</v>
      </c>
      <c r="AR18" s="696">
        <f>IF(S18=1,$Y18/2)+IF(S18=0,$Y18)</f>
        <v>2</v>
      </c>
      <c r="AS18" s="696">
        <f>IF(U18=1,$Y18/2)+IF(U18=0,$Y18)</f>
        <v>0</v>
      </c>
      <c r="AT18" s="696">
        <f>IF(W18=1,$Y18/2)+IF(W18=0,$Y18)</f>
        <v>4</v>
      </c>
    </row>
    <row r="19" spans="1:46" ht="20.100000000000001" customHeight="1">
      <c r="A19" s="669"/>
      <c r="B19" s="671"/>
      <c r="C19" s="563"/>
      <c r="D19" s="573" t="s">
        <v>474</v>
      </c>
      <c r="E19" s="569">
        <v>0</v>
      </c>
      <c r="F19" s="568">
        <v>3</v>
      </c>
      <c r="G19" s="569">
        <v>1</v>
      </c>
      <c r="H19" s="568">
        <v>3</v>
      </c>
      <c r="I19" s="569">
        <v>1</v>
      </c>
      <c r="J19" s="568">
        <v>3</v>
      </c>
      <c r="K19" s="569">
        <v>1</v>
      </c>
      <c r="L19" s="568">
        <v>3</v>
      </c>
      <c r="M19" s="569">
        <v>0</v>
      </c>
      <c r="N19" s="568">
        <v>3</v>
      </c>
      <c r="O19" s="569">
        <v>2</v>
      </c>
      <c r="P19" s="568">
        <v>2</v>
      </c>
      <c r="Q19" s="574"/>
      <c r="R19" s="575"/>
      <c r="S19" s="569">
        <v>2</v>
      </c>
      <c r="T19" s="568">
        <v>2</v>
      </c>
      <c r="U19" s="569">
        <v>3</v>
      </c>
      <c r="V19" s="568">
        <v>1</v>
      </c>
      <c r="W19" s="569">
        <v>0</v>
      </c>
      <c r="X19" s="568">
        <v>3</v>
      </c>
      <c r="Y19" s="703"/>
      <c r="Z19" s="699"/>
      <c r="AA19" s="699"/>
      <c r="AB19" s="699"/>
      <c r="AC19" s="699"/>
      <c r="AD19" s="701"/>
      <c r="AE19" s="701"/>
      <c r="AF19" s="701"/>
      <c r="AG19" s="420"/>
      <c r="AK19" s="697"/>
      <c r="AL19" s="697"/>
      <c r="AM19" s="697"/>
      <c r="AN19" s="697"/>
      <c r="AO19" s="697"/>
      <c r="AP19" s="697"/>
      <c r="AQ19" s="709"/>
      <c r="AR19" s="697"/>
      <c r="AS19" s="697"/>
      <c r="AT19" s="697"/>
    </row>
    <row r="20" spans="1:46" ht="20.100000000000001" customHeight="1">
      <c r="A20" s="668">
        <v>8</v>
      </c>
      <c r="B20" s="670" t="s">
        <v>458</v>
      </c>
      <c r="C20" s="559"/>
      <c r="D20" s="570" t="s">
        <v>475</v>
      </c>
      <c r="E20" s="674">
        <f>IF(E21&gt;2,"2")+IF(E21=2,"1")+IF(E21&lt;2,"0")</f>
        <v>2</v>
      </c>
      <c r="F20" s="673"/>
      <c r="G20" s="674">
        <f>IF(G21&gt;2,"2")+IF(G21=2,"1")+IF(G21&lt;2,"0")</f>
        <v>1</v>
      </c>
      <c r="H20" s="673"/>
      <c r="I20" s="674">
        <f>IF(I21&gt;2,"2")+IF(I21=2,"1")+IF(I21&lt;2,"0")</f>
        <v>1</v>
      </c>
      <c r="J20" s="673"/>
      <c r="K20" s="674">
        <f>IF(K21&gt;2,"2")+IF(K21=2,"1")+IF(K21&lt;2,"0")</f>
        <v>2</v>
      </c>
      <c r="L20" s="673"/>
      <c r="M20" s="674">
        <f>IF(M21&gt;2,"2")+IF(M21=2,"1")+IF(M21&lt;2,"0")</f>
        <v>0</v>
      </c>
      <c r="N20" s="673"/>
      <c r="O20" s="674">
        <f>IF(O21&gt;2,"2")+IF(O21=2,"1")+IF(O21&lt;2,"0")</f>
        <v>2</v>
      </c>
      <c r="P20" s="673"/>
      <c r="Q20" s="674">
        <f>IF(Q21&gt;2,"2")+IF(Q21=2,"1")+IF(Q21&lt;2,"0")</f>
        <v>1</v>
      </c>
      <c r="R20" s="673"/>
      <c r="S20" s="571"/>
      <c r="T20" s="572"/>
      <c r="U20" s="674">
        <f>IF(U21&gt;2,"2")+IF(U21=2,"1")+IF(U21&lt;2,"0")</f>
        <v>1</v>
      </c>
      <c r="V20" s="673"/>
      <c r="W20" s="674">
        <f>IF(W21&gt;2,"2")+IF(W21=2,"1")+IF(W21&lt;2,"0")</f>
        <v>2</v>
      </c>
      <c r="X20" s="673"/>
      <c r="Y20" s="702">
        <f>SUM(E20:X20)</f>
        <v>12</v>
      </c>
      <c r="Z20" s="698">
        <f>AR26</f>
        <v>48.5</v>
      </c>
      <c r="AA20" s="698">
        <f>E21+G21+I21+K21+M21+O21+Q21+S21+U21+W21</f>
        <v>21</v>
      </c>
      <c r="AB20" s="698">
        <f>F21+H21+J21+L21+N21+P21+R21+T21+V21+X21</f>
        <v>14</v>
      </c>
      <c r="AC20" s="698">
        <f>AA20/AB20</f>
        <v>1.5</v>
      </c>
      <c r="AD20" s="700"/>
      <c r="AE20" s="700">
        <v>2</v>
      </c>
      <c r="AF20" s="700"/>
      <c r="AG20" s="420"/>
      <c r="AK20" s="696">
        <f>IF(E20=1,$Y20/2)+IF(E20=0,$Y20)</f>
        <v>0</v>
      </c>
      <c r="AL20" s="696">
        <f>IF(G20=1,$Y20/2)+IF(G20=0,$Y20)</f>
        <v>6</v>
      </c>
      <c r="AM20" s="696">
        <f>IF(I20=1,$Y20/2)+IF(I20=0,$Y20)</f>
        <v>6</v>
      </c>
      <c r="AN20" s="696">
        <f>IF(K20=1,$Y20/2)+IF(K20=0,$Y20)</f>
        <v>0</v>
      </c>
      <c r="AO20" s="696">
        <f>IF(M20=1,$Y20/2)+IF(M20=0,$Y20)</f>
        <v>12</v>
      </c>
      <c r="AP20" s="696">
        <f>IF(O20=1,$Y67)+IF(O20=0,$Y20)</f>
        <v>0</v>
      </c>
      <c r="AQ20" s="696">
        <f>IF(Q20=1,$Y20/2)+IF(Q20=0,$Y20)</f>
        <v>6</v>
      </c>
      <c r="AR20" s="708">
        <v>0</v>
      </c>
      <c r="AS20" s="696">
        <f>IF(U20=1,$Y20/2)+IF(U20=0,$Y20)</f>
        <v>6</v>
      </c>
      <c r="AT20" s="696">
        <f>IF(W20=1,$Y20/2)+IF(W20=0,$Y20)</f>
        <v>0</v>
      </c>
    </row>
    <row r="21" spans="1:46" ht="20.100000000000001" customHeight="1">
      <c r="A21" s="669"/>
      <c r="B21" s="671"/>
      <c r="C21" s="563"/>
      <c r="D21" s="573" t="s">
        <v>476</v>
      </c>
      <c r="E21" s="569">
        <v>3</v>
      </c>
      <c r="F21" s="568">
        <v>1</v>
      </c>
      <c r="G21" s="569">
        <v>2</v>
      </c>
      <c r="H21" s="568">
        <v>2</v>
      </c>
      <c r="I21" s="569">
        <v>2</v>
      </c>
      <c r="J21" s="568">
        <v>2</v>
      </c>
      <c r="K21" s="569">
        <v>3</v>
      </c>
      <c r="L21" s="568">
        <v>1</v>
      </c>
      <c r="M21" s="569">
        <v>1</v>
      </c>
      <c r="N21" s="568">
        <v>3</v>
      </c>
      <c r="O21" s="569">
        <v>3</v>
      </c>
      <c r="P21" s="568">
        <v>1</v>
      </c>
      <c r="Q21" s="569">
        <v>2</v>
      </c>
      <c r="R21" s="568">
        <v>2</v>
      </c>
      <c r="S21" s="574"/>
      <c r="T21" s="575"/>
      <c r="U21" s="569">
        <v>2</v>
      </c>
      <c r="V21" s="568">
        <v>2</v>
      </c>
      <c r="W21" s="569">
        <v>3</v>
      </c>
      <c r="X21" s="568">
        <v>0</v>
      </c>
      <c r="Y21" s="703"/>
      <c r="Z21" s="699"/>
      <c r="AA21" s="699"/>
      <c r="AB21" s="699"/>
      <c r="AC21" s="699"/>
      <c r="AD21" s="701"/>
      <c r="AE21" s="701"/>
      <c r="AF21" s="701"/>
      <c r="AG21" s="420"/>
      <c r="AK21" s="697"/>
      <c r="AL21" s="697"/>
      <c r="AM21" s="697"/>
      <c r="AN21" s="697"/>
      <c r="AO21" s="697"/>
      <c r="AP21" s="697"/>
      <c r="AQ21" s="697"/>
      <c r="AR21" s="709"/>
      <c r="AS21" s="697"/>
      <c r="AT21" s="697"/>
    </row>
    <row r="22" spans="1:46" ht="20.100000000000001" customHeight="1">
      <c r="A22" s="668">
        <v>9</v>
      </c>
      <c r="B22" s="670" t="s">
        <v>95</v>
      </c>
      <c r="C22" s="559"/>
      <c r="D22" s="570" t="s">
        <v>477</v>
      </c>
      <c r="E22" s="674">
        <f>IF(E23&gt;2,"2")+IF(E23=2,"1")+IF(E23&lt;2,"0")</f>
        <v>0</v>
      </c>
      <c r="F22" s="673"/>
      <c r="G22" s="674">
        <f>IF(G23&gt;2,"2")+IF(G23=2,"1")+IF(G23&lt;2,"0")</f>
        <v>1</v>
      </c>
      <c r="H22" s="673"/>
      <c r="I22" s="674">
        <f>IF(I23&gt;2,"2")+IF(I23=2,"1")+IF(I23&lt;2,"0")</f>
        <v>0</v>
      </c>
      <c r="J22" s="673"/>
      <c r="K22" s="674">
        <f>IF(K23&gt;2,"2")+IF(K23=2,"1")+IF(K23&lt;2,"0")</f>
        <v>1</v>
      </c>
      <c r="L22" s="673"/>
      <c r="M22" s="674">
        <f>IF(M23&gt;2,"2")+IF(M23=2,"1")+IF(M23&lt;2,"0")</f>
        <v>0</v>
      </c>
      <c r="N22" s="673"/>
      <c r="O22" s="674">
        <f>IF(O23&gt;2,"2")+IF(O23=2,"1")+IF(O23&lt;2,"0")</f>
        <v>1</v>
      </c>
      <c r="P22" s="673"/>
      <c r="Q22" s="674">
        <f>IF(Q23&gt;2,"2")+IF(Q23=2,"1")+IF(Q23&lt;2,"0")</f>
        <v>0</v>
      </c>
      <c r="R22" s="673"/>
      <c r="S22" s="674">
        <f>IF(S23&gt;2,"2")+IF(S23=2,"1")+IF(S23&lt;2,"0")</f>
        <v>1</v>
      </c>
      <c r="T22" s="673"/>
      <c r="U22" s="571"/>
      <c r="V22" s="572"/>
      <c r="W22" s="674">
        <f>IF(W23&gt;2,"2")+IF(W23=2,"1")+IF(W23&lt;2,"0")</f>
        <v>0</v>
      </c>
      <c r="X22" s="673"/>
      <c r="Y22" s="702">
        <f>SUM(E22:X22)</f>
        <v>4</v>
      </c>
      <c r="Z22" s="698">
        <f>AS26</f>
        <v>19</v>
      </c>
      <c r="AA22" s="698">
        <f>E23+G23+I23+K23+M23+O23+Q23+S23+U23+W23</f>
        <v>10</v>
      </c>
      <c r="AB22" s="698">
        <f>F23+H23+J23+L23+N23+P23+R23+T23+V23+X23</f>
        <v>23</v>
      </c>
      <c r="AC22" s="698">
        <f>AA22/AB22</f>
        <v>0.43478260869565216</v>
      </c>
      <c r="AD22" s="700">
        <v>1</v>
      </c>
      <c r="AE22" s="700"/>
      <c r="AF22" s="700"/>
      <c r="AG22" s="420"/>
      <c r="AK22" s="696">
        <f>IF(E22=1,$Y22/2)+IF(E22=0,$Y22)</f>
        <v>4</v>
      </c>
      <c r="AL22" s="696">
        <f>IF(G22=1,$Y22/2)+IF(G22=0,$Y22)</f>
        <v>2</v>
      </c>
      <c r="AM22" s="696">
        <f>IF(I22=1,$Y22/2)+IF(I22=0,$Y22)</f>
        <v>4</v>
      </c>
      <c r="AN22" s="696">
        <f>IF(K22=1,$Y22/2)+IF(K22=0,$Y22)</f>
        <v>2</v>
      </c>
      <c r="AO22" s="696">
        <f>IF(M22=1,$Y22/2)+IF(M22=0,$Y22)</f>
        <v>4</v>
      </c>
      <c r="AP22" s="696">
        <f>IF(O22=1,$Y69)+IF(O22=0,$Y22)</f>
        <v>0</v>
      </c>
      <c r="AQ22" s="696">
        <f>IF(Q22=1,$Y22/2)+IF(Q22=0,$Y22)</f>
        <v>4</v>
      </c>
      <c r="AR22" s="696">
        <f>IF(S22=1,$Y22/2)+IF(S22=0,$Y22)</f>
        <v>2</v>
      </c>
      <c r="AS22" s="708">
        <v>0</v>
      </c>
      <c r="AT22" s="696">
        <f>IF(W22=1,$Y22/2)+IF(W22=0,$Y22)</f>
        <v>4</v>
      </c>
    </row>
    <row r="23" spans="1:46" ht="20.100000000000001" customHeight="1">
      <c r="A23" s="669"/>
      <c r="B23" s="671"/>
      <c r="C23" s="563"/>
      <c r="D23" s="573" t="s">
        <v>478</v>
      </c>
      <c r="E23" s="569">
        <v>0</v>
      </c>
      <c r="F23" s="568">
        <v>3</v>
      </c>
      <c r="G23" s="569">
        <v>2</v>
      </c>
      <c r="H23" s="568">
        <v>2</v>
      </c>
      <c r="I23" s="569">
        <v>0</v>
      </c>
      <c r="J23" s="568">
        <v>3</v>
      </c>
      <c r="K23" s="569">
        <v>2</v>
      </c>
      <c r="L23" s="568">
        <v>2</v>
      </c>
      <c r="M23" s="569">
        <v>0</v>
      </c>
      <c r="N23" s="568">
        <v>3</v>
      </c>
      <c r="O23" s="569">
        <v>2</v>
      </c>
      <c r="P23" s="568">
        <v>2</v>
      </c>
      <c r="Q23" s="569">
        <v>1</v>
      </c>
      <c r="R23" s="568">
        <v>3</v>
      </c>
      <c r="S23" s="569">
        <v>2</v>
      </c>
      <c r="T23" s="568">
        <v>2</v>
      </c>
      <c r="U23" s="574"/>
      <c r="V23" s="575"/>
      <c r="W23" s="569">
        <v>1</v>
      </c>
      <c r="X23" s="568">
        <v>3</v>
      </c>
      <c r="Y23" s="703"/>
      <c r="Z23" s="699"/>
      <c r="AA23" s="699"/>
      <c r="AB23" s="699"/>
      <c r="AC23" s="699"/>
      <c r="AD23" s="701"/>
      <c r="AE23" s="701"/>
      <c r="AF23" s="701"/>
      <c r="AG23" s="420"/>
      <c r="AK23" s="697"/>
      <c r="AL23" s="697"/>
      <c r="AM23" s="697"/>
      <c r="AN23" s="697"/>
      <c r="AO23" s="697"/>
      <c r="AP23" s="697"/>
      <c r="AQ23" s="697"/>
      <c r="AR23" s="697"/>
      <c r="AS23" s="709"/>
      <c r="AT23" s="697"/>
    </row>
    <row r="24" spans="1:46" ht="20.100000000000001" customHeight="1">
      <c r="A24" s="668">
        <v>10</v>
      </c>
      <c r="B24" s="670" t="s">
        <v>108</v>
      </c>
      <c r="C24" s="559"/>
      <c r="D24" s="570" t="s">
        <v>479</v>
      </c>
      <c r="E24" s="674">
        <f>IF(E25&gt;2,"2")+IF(E25=2,"1")+IF(E25&lt;2,"0")</f>
        <v>2</v>
      </c>
      <c r="F24" s="673"/>
      <c r="G24" s="674">
        <f>IF(G25&gt;2,"2")+IF(G25=2,"1")+IF(G25&lt;2,"0")</f>
        <v>1</v>
      </c>
      <c r="H24" s="673"/>
      <c r="I24" s="674">
        <f>IF(I25&gt;2,"2")+IF(I25=2,"1")+IF(I25&lt;2,"0")</f>
        <v>1</v>
      </c>
      <c r="J24" s="673"/>
      <c r="K24" s="674">
        <f>IF(K25&gt;2,"2")+IF(K25=2,"1")+IF(K25&lt;2,"0")</f>
        <v>1</v>
      </c>
      <c r="L24" s="673"/>
      <c r="M24" s="674">
        <f>IF(M25&gt;2,"2")+IF(M25=2,"1")+IF(M25&lt;2,"0")</f>
        <v>0</v>
      </c>
      <c r="N24" s="673"/>
      <c r="O24" s="674">
        <f>IF(O25&gt;2,"2")+IF(O25=2,"1")+IF(O25&lt;2,"0")</f>
        <v>1</v>
      </c>
      <c r="P24" s="673"/>
      <c r="Q24" s="674">
        <f>IF(Q25&gt;2,"2")+IF(Q25=2,"1")+IF(Q25&lt;2,"0")</f>
        <v>2</v>
      </c>
      <c r="R24" s="673"/>
      <c r="S24" s="674">
        <f>IF(S25&gt;2,"2")+IF(S25=2,"1")+IF(S25&lt;2,"0")</f>
        <v>0</v>
      </c>
      <c r="T24" s="673"/>
      <c r="U24" s="674">
        <f>IF(U25&gt;2,"2")+IF(U25=2,"1")+IF(U25&lt;2,"0")</f>
        <v>2</v>
      </c>
      <c r="V24" s="673"/>
      <c r="W24" s="571"/>
      <c r="X24" s="572"/>
      <c r="Y24" s="702">
        <f>SUM(E24:X24)</f>
        <v>10</v>
      </c>
      <c r="Z24" s="698">
        <f>AT26</f>
        <v>35.5</v>
      </c>
      <c r="AA24" s="698">
        <f>E25+G25+I25+K25+M25+O25+Q25+S25+U25+W25</f>
        <v>18</v>
      </c>
      <c r="AB24" s="698">
        <f>F25+H25+J25+L25+N25+P25+R25+T25+V25+X25</f>
        <v>15</v>
      </c>
      <c r="AC24" s="698">
        <f>AA24/AB24</f>
        <v>1.2</v>
      </c>
      <c r="AD24" s="700"/>
      <c r="AE24" s="700">
        <v>5</v>
      </c>
      <c r="AF24" s="700"/>
      <c r="AG24" s="420"/>
      <c r="AK24" s="696">
        <f>IF(E24=1,$Y24/2)+IF(E24=0,$Y24)</f>
        <v>0</v>
      </c>
      <c r="AL24" s="696">
        <f>IF(G24=1,$Y24/2)+IF(G24=0,$Y24)</f>
        <v>5</v>
      </c>
      <c r="AM24" s="696">
        <f>IF(I24=1,$Y24/2)+IF(I24=0,$Y24)</f>
        <v>5</v>
      </c>
      <c r="AN24" s="696">
        <f>IF(K24=1,$Y24/2)+IF(K24=0,$Y24)</f>
        <v>5</v>
      </c>
      <c r="AO24" s="696">
        <f>IF(M24=1,$Y24/2)+IF(M24=0,$Y24)</f>
        <v>10</v>
      </c>
      <c r="AP24" s="696">
        <f>IF(O24=1,$Y71)+IF(O24=0,$Y24)</f>
        <v>0</v>
      </c>
      <c r="AQ24" s="696">
        <f>IF(Q24=1,$Y24/2)+IF(Q24=0,$Y24)</f>
        <v>0</v>
      </c>
      <c r="AR24" s="696">
        <f>IF(S24=1,$Y24/2)+IF(S24=0,$Y24)</f>
        <v>10</v>
      </c>
      <c r="AS24" s="696">
        <f>IF(U24=1,$Y24/2)+IF(U24=0,$Y24)</f>
        <v>0</v>
      </c>
      <c r="AT24" s="708">
        <v>0</v>
      </c>
    </row>
    <row r="25" spans="1:46" ht="20.100000000000001" customHeight="1">
      <c r="A25" s="669"/>
      <c r="B25" s="671"/>
      <c r="C25" s="563"/>
      <c r="D25" s="576" t="s">
        <v>480</v>
      </c>
      <c r="E25" s="569">
        <v>3</v>
      </c>
      <c r="F25" s="568">
        <v>0</v>
      </c>
      <c r="G25" s="569">
        <v>2</v>
      </c>
      <c r="H25" s="568">
        <v>2</v>
      </c>
      <c r="I25" s="569">
        <v>2</v>
      </c>
      <c r="J25" s="568">
        <v>2</v>
      </c>
      <c r="K25" s="569">
        <v>2</v>
      </c>
      <c r="L25" s="568">
        <v>2</v>
      </c>
      <c r="M25" s="569">
        <v>1</v>
      </c>
      <c r="N25" s="568">
        <v>3</v>
      </c>
      <c r="O25" s="569">
        <v>2</v>
      </c>
      <c r="P25" s="568">
        <v>2</v>
      </c>
      <c r="Q25" s="569">
        <v>3</v>
      </c>
      <c r="R25" s="568">
        <v>0</v>
      </c>
      <c r="S25" s="569">
        <v>0</v>
      </c>
      <c r="T25" s="568">
        <v>3</v>
      </c>
      <c r="U25" s="569">
        <v>3</v>
      </c>
      <c r="V25" s="568">
        <v>1</v>
      </c>
      <c r="W25" s="574"/>
      <c r="X25" s="575"/>
      <c r="Y25" s="703"/>
      <c r="Z25" s="699"/>
      <c r="AA25" s="699"/>
      <c r="AB25" s="699"/>
      <c r="AC25" s="699"/>
      <c r="AD25" s="701"/>
      <c r="AE25" s="701"/>
      <c r="AF25" s="701"/>
      <c r="AG25" s="420"/>
      <c r="AK25" s="697"/>
      <c r="AL25" s="697"/>
      <c r="AM25" s="697"/>
      <c r="AN25" s="697"/>
      <c r="AO25" s="697"/>
      <c r="AP25" s="697"/>
      <c r="AQ25" s="697"/>
      <c r="AR25" s="697"/>
      <c r="AS25" s="697"/>
      <c r="AT25" s="709"/>
    </row>
    <row r="26" spans="1:46">
      <c r="AK26" s="420">
        <f>SUM(AK6:AK25)</f>
        <v>30</v>
      </c>
      <c r="AL26" s="420">
        <f t="shared" ref="AL26:AT26" si="0">SUM(AL6:AL25)</f>
        <v>48</v>
      </c>
      <c r="AM26" s="420">
        <f t="shared" si="0"/>
        <v>43.5</v>
      </c>
      <c r="AN26" s="420">
        <f t="shared" si="0"/>
        <v>26.5</v>
      </c>
      <c r="AO26" s="420">
        <f t="shared" si="0"/>
        <v>57.5</v>
      </c>
      <c r="AP26" s="420">
        <f t="shared" si="0"/>
        <v>21</v>
      </c>
      <c r="AQ26" s="420">
        <f t="shared" si="0"/>
        <v>13.5</v>
      </c>
      <c r="AR26" s="420">
        <f t="shared" si="0"/>
        <v>48.5</v>
      </c>
      <c r="AS26" s="420">
        <f t="shared" si="0"/>
        <v>19</v>
      </c>
      <c r="AT26" s="420">
        <f t="shared" si="0"/>
        <v>35.5</v>
      </c>
    </row>
    <row r="29" spans="1:46">
      <c r="D29" s="577" t="s">
        <v>481</v>
      </c>
      <c r="F29" s="420" t="s">
        <v>254</v>
      </c>
    </row>
  </sheetData>
  <protectedRanges>
    <protectedRange sqref="A3" name="Diapazons1_1"/>
  </protectedRanges>
  <mergeCells count="316">
    <mergeCell ref="AP24:AP25"/>
    <mergeCell ref="AQ24:AQ25"/>
    <mergeCell ref="AR24:AR25"/>
    <mergeCell ref="AS24:AS25"/>
    <mergeCell ref="AT24:AT25"/>
    <mergeCell ref="AK24:AK25"/>
    <mergeCell ref="AL24:AL25"/>
    <mergeCell ref="AM24:AM25"/>
    <mergeCell ref="AN24:AN25"/>
    <mergeCell ref="AO24:AO25"/>
    <mergeCell ref="AB24:AB25"/>
    <mergeCell ref="AC24:AC25"/>
    <mergeCell ref="AD24:AD25"/>
    <mergeCell ref="AE24:AE25"/>
    <mergeCell ref="AF24:AF25"/>
    <mergeCell ref="AS22:AS23"/>
    <mergeCell ref="AT22:AT23"/>
    <mergeCell ref="A24:A25"/>
    <mergeCell ref="B24:B25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Y24:Y25"/>
    <mergeCell ref="Z24:Z25"/>
    <mergeCell ref="AA24:AA25"/>
    <mergeCell ref="AN22:AN23"/>
    <mergeCell ref="AO22:AO23"/>
    <mergeCell ref="AP22:AP23"/>
    <mergeCell ref="AF22:AF23"/>
    <mergeCell ref="AK22:AK23"/>
    <mergeCell ref="AL22:AL23"/>
    <mergeCell ref="AM22:AM23"/>
    <mergeCell ref="Z22:Z23"/>
    <mergeCell ref="AA22:AA23"/>
    <mergeCell ref="AB22:AB23"/>
    <mergeCell ref="AC22:AC23"/>
    <mergeCell ref="AD22:AD23"/>
    <mergeCell ref="AT20:AT21"/>
    <mergeCell ref="A22:A23"/>
    <mergeCell ref="B22:B23"/>
    <mergeCell ref="E22:F22"/>
    <mergeCell ref="G22:H22"/>
    <mergeCell ref="I22:J22"/>
    <mergeCell ref="K22:L22"/>
    <mergeCell ref="M22:N22"/>
    <mergeCell ref="O22:P22"/>
    <mergeCell ref="Q22:R22"/>
    <mergeCell ref="S22:T22"/>
    <mergeCell ref="W22:X22"/>
    <mergeCell ref="Y22:Y23"/>
    <mergeCell ref="AL20:AL21"/>
    <mergeCell ref="AM20:AM21"/>
    <mergeCell ref="AN20:AN21"/>
    <mergeCell ref="AO20:AO21"/>
    <mergeCell ref="AP20:AP21"/>
    <mergeCell ref="AC20:AC21"/>
    <mergeCell ref="AD20:AD21"/>
    <mergeCell ref="AE20:AE21"/>
    <mergeCell ref="AQ22:AQ23"/>
    <mergeCell ref="AR22:AR23"/>
    <mergeCell ref="AE22:AE23"/>
    <mergeCell ref="A20:A21"/>
    <mergeCell ref="B20:B21"/>
    <mergeCell ref="E20:F20"/>
    <mergeCell ref="G20:H20"/>
    <mergeCell ref="I20:J20"/>
    <mergeCell ref="AP18:AP19"/>
    <mergeCell ref="AQ18:AQ19"/>
    <mergeCell ref="AR18:AR19"/>
    <mergeCell ref="AS18:AS19"/>
    <mergeCell ref="AF20:AF21"/>
    <mergeCell ref="AK20:AK21"/>
    <mergeCell ref="W20:X20"/>
    <mergeCell ref="Y20:Y21"/>
    <mergeCell ref="Z20:Z21"/>
    <mergeCell ref="AA20:AA21"/>
    <mergeCell ref="AB20:AB21"/>
    <mergeCell ref="K20:L20"/>
    <mergeCell ref="M20:N20"/>
    <mergeCell ref="O20:P20"/>
    <mergeCell ref="Q20:R20"/>
    <mergeCell ref="U20:V20"/>
    <mergeCell ref="AQ20:AQ21"/>
    <mergeCell ref="AR20:AR21"/>
    <mergeCell ref="AS20:AS21"/>
    <mergeCell ref="AK18:AK19"/>
    <mergeCell ref="AL18:AL19"/>
    <mergeCell ref="AM18:AM19"/>
    <mergeCell ref="AN18:AN19"/>
    <mergeCell ref="AO18:AO19"/>
    <mergeCell ref="AB18:AB19"/>
    <mergeCell ref="AC18:AC19"/>
    <mergeCell ref="AD18:AD19"/>
    <mergeCell ref="AE18:AE19"/>
    <mergeCell ref="AF18:AF19"/>
    <mergeCell ref="AT16:AT17"/>
    <mergeCell ref="A18:A19"/>
    <mergeCell ref="B18:B19"/>
    <mergeCell ref="E18:F18"/>
    <mergeCell ref="G18:H18"/>
    <mergeCell ref="I18:J18"/>
    <mergeCell ref="K18:L18"/>
    <mergeCell ref="M18:N18"/>
    <mergeCell ref="O18:P18"/>
    <mergeCell ref="S18:T18"/>
    <mergeCell ref="U18:V18"/>
    <mergeCell ref="W18:X18"/>
    <mergeCell ref="Y18:Y19"/>
    <mergeCell ref="Z18:Z19"/>
    <mergeCell ref="AA18:AA19"/>
    <mergeCell ref="AN16:AN17"/>
    <mergeCell ref="AO16:AO17"/>
    <mergeCell ref="AP16:AP17"/>
    <mergeCell ref="AQ16:AQ17"/>
    <mergeCell ref="AR16:AR17"/>
    <mergeCell ref="AE16:AE17"/>
    <mergeCell ref="AF16:AF17"/>
    <mergeCell ref="AK16:AK17"/>
    <mergeCell ref="AT18:AT19"/>
    <mergeCell ref="AM16:AM17"/>
    <mergeCell ref="Z16:Z17"/>
    <mergeCell ref="AA16:AA17"/>
    <mergeCell ref="AB16:AB17"/>
    <mergeCell ref="AC16:AC17"/>
    <mergeCell ref="AD16:AD17"/>
    <mergeCell ref="AQ14:AQ15"/>
    <mergeCell ref="AR14:AR15"/>
    <mergeCell ref="AS16:AS17"/>
    <mergeCell ref="AT14:AT15"/>
    <mergeCell ref="A16:A17"/>
    <mergeCell ref="B16:B17"/>
    <mergeCell ref="E16:F16"/>
    <mergeCell ref="G16:H16"/>
    <mergeCell ref="I16:J16"/>
    <mergeCell ref="K16:L16"/>
    <mergeCell ref="M16:N16"/>
    <mergeCell ref="Q16:R16"/>
    <mergeCell ref="S16:T16"/>
    <mergeCell ref="U16:V16"/>
    <mergeCell ref="W16:X16"/>
    <mergeCell ref="Y16:Y17"/>
    <mergeCell ref="AL14:AL15"/>
    <mergeCell ref="AM14:AM15"/>
    <mergeCell ref="AN14:AN15"/>
    <mergeCell ref="AO14:AO15"/>
    <mergeCell ref="AP14:AP15"/>
    <mergeCell ref="AC14:AC15"/>
    <mergeCell ref="AD14:AD15"/>
    <mergeCell ref="AE14:AE15"/>
    <mergeCell ref="AF14:AF15"/>
    <mergeCell ref="AK14:AK15"/>
    <mergeCell ref="AL16:AL17"/>
    <mergeCell ref="A14:A15"/>
    <mergeCell ref="B14:B15"/>
    <mergeCell ref="E14:F14"/>
    <mergeCell ref="G14:H14"/>
    <mergeCell ref="I14:J14"/>
    <mergeCell ref="AP12:AP13"/>
    <mergeCell ref="AQ12:AQ13"/>
    <mergeCell ref="AR12:AR13"/>
    <mergeCell ref="AS12:AS13"/>
    <mergeCell ref="W14:X14"/>
    <mergeCell ref="Y14:Y15"/>
    <mergeCell ref="Z14:Z15"/>
    <mergeCell ref="AA14:AA15"/>
    <mergeCell ref="AB14:AB15"/>
    <mergeCell ref="K14:L14"/>
    <mergeCell ref="O14:P14"/>
    <mergeCell ref="Q14:R14"/>
    <mergeCell ref="S14:T14"/>
    <mergeCell ref="U14:V14"/>
    <mergeCell ref="AS14:AS15"/>
    <mergeCell ref="AT12:AT13"/>
    <mergeCell ref="AK12:AK13"/>
    <mergeCell ref="AL12:AL13"/>
    <mergeCell ref="AM12:AM13"/>
    <mergeCell ref="AN12:AN13"/>
    <mergeCell ref="AO12:AO13"/>
    <mergeCell ref="AB12:AB13"/>
    <mergeCell ref="AC12:AC13"/>
    <mergeCell ref="AD12:AD13"/>
    <mergeCell ref="AE12:AE13"/>
    <mergeCell ref="AF12:AF13"/>
    <mergeCell ref="AS10:AS11"/>
    <mergeCell ref="AT10:AT11"/>
    <mergeCell ref="A12:A13"/>
    <mergeCell ref="B12:B13"/>
    <mergeCell ref="E12:F12"/>
    <mergeCell ref="G12:H12"/>
    <mergeCell ref="I12:J12"/>
    <mergeCell ref="M12:N12"/>
    <mergeCell ref="O12:P12"/>
    <mergeCell ref="Q12:R12"/>
    <mergeCell ref="S12:T12"/>
    <mergeCell ref="U12:V12"/>
    <mergeCell ref="W12:X12"/>
    <mergeCell ref="Y12:Y13"/>
    <mergeCell ref="Z12:Z13"/>
    <mergeCell ref="AA12:AA13"/>
    <mergeCell ref="AN10:AN11"/>
    <mergeCell ref="AO10:AO11"/>
    <mergeCell ref="AP10:AP11"/>
    <mergeCell ref="AQ10:AQ11"/>
    <mergeCell ref="AR10:AR11"/>
    <mergeCell ref="AE10:AE11"/>
    <mergeCell ref="AF10:AF11"/>
    <mergeCell ref="AK10:AK11"/>
    <mergeCell ref="AL10:AL11"/>
    <mergeCell ref="AM10:AM11"/>
    <mergeCell ref="Z10:Z11"/>
    <mergeCell ref="AA10:AA11"/>
    <mergeCell ref="AB10:AB11"/>
    <mergeCell ref="AC10:AC11"/>
    <mergeCell ref="AD10:AD11"/>
    <mergeCell ref="AQ8:AQ9"/>
    <mergeCell ref="AR8:AR9"/>
    <mergeCell ref="AS8:AS9"/>
    <mergeCell ref="AT8:AT9"/>
    <mergeCell ref="A10:A11"/>
    <mergeCell ref="B10:B11"/>
    <mergeCell ref="E10:F10"/>
    <mergeCell ref="G10:H10"/>
    <mergeCell ref="K10:L10"/>
    <mergeCell ref="M10:N10"/>
    <mergeCell ref="O10:P10"/>
    <mergeCell ref="Q10:R10"/>
    <mergeCell ref="S10:T10"/>
    <mergeCell ref="U10:V10"/>
    <mergeCell ref="W10:X10"/>
    <mergeCell ref="Y10:Y11"/>
    <mergeCell ref="AL8:AL9"/>
    <mergeCell ref="AM8:AM9"/>
    <mergeCell ref="AN8:AN9"/>
    <mergeCell ref="AO8:AO9"/>
    <mergeCell ref="AP8:AP9"/>
    <mergeCell ref="AC8:AC9"/>
    <mergeCell ref="AD8:AD9"/>
    <mergeCell ref="AE8:AE9"/>
    <mergeCell ref="AF8:AF9"/>
    <mergeCell ref="AK8:AK9"/>
    <mergeCell ref="AT6:AT7"/>
    <mergeCell ref="A8:A9"/>
    <mergeCell ref="B8:B9"/>
    <mergeCell ref="E8:F8"/>
    <mergeCell ref="I8:J8"/>
    <mergeCell ref="K8:L8"/>
    <mergeCell ref="M8:N8"/>
    <mergeCell ref="O8:P8"/>
    <mergeCell ref="Q8:R8"/>
    <mergeCell ref="S8:T8"/>
    <mergeCell ref="U8:V8"/>
    <mergeCell ref="W8:X8"/>
    <mergeCell ref="Y8:Y9"/>
    <mergeCell ref="Z8:Z9"/>
    <mergeCell ref="AA8:AA9"/>
    <mergeCell ref="AB8:AB9"/>
    <mergeCell ref="AO6:AO7"/>
    <mergeCell ref="AP6:AP7"/>
    <mergeCell ref="AQ6:AQ7"/>
    <mergeCell ref="AR6:AR7"/>
    <mergeCell ref="AS6:AS7"/>
    <mergeCell ref="AF6:AF7"/>
    <mergeCell ref="AK6:AK7"/>
    <mergeCell ref="AL6:AL7"/>
    <mergeCell ref="AM6:AM7"/>
    <mergeCell ref="AN6:AN7"/>
    <mergeCell ref="AA6:AA7"/>
    <mergeCell ref="AB6:AB7"/>
    <mergeCell ref="AC6:AC7"/>
    <mergeCell ref="AD6:AD7"/>
    <mergeCell ref="AE6:AE7"/>
    <mergeCell ref="S6:T6"/>
    <mergeCell ref="U6:V6"/>
    <mergeCell ref="W6:X6"/>
    <mergeCell ref="Y6:Y7"/>
    <mergeCell ref="Z6:Z7"/>
    <mergeCell ref="AK4:AT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A6:A7"/>
    <mergeCell ref="B6:B7"/>
    <mergeCell ref="G6:H6"/>
    <mergeCell ref="I6:J6"/>
    <mergeCell ref="K6:L6"/>
    <mergeCell ref="M6:N6"/>
    <mergeCell ref="O6:P6"/>
    <mergeCell ref="Q6:R6"/>
    <mergeCell ref="A1:AF1"/>
    <mergeCell ref="A2:AD2"/>
    <mergeCell ref="A3:G3"/>
    <mergeCell ref="A4:A5"/>
    <mergeCell ref="B4:B5"/>
    <mergeCell ref="C4:C5"/>
    <mergeCell ref="D4:D5"/>
    <mergeCell ref="Y4:Y5"/>
    <mergeCell ref="Z4:Z5"/>
    <mergeCell ref="AA4:AA5"/>
    <mergeCell ref="AB4:AB5"/>
    <mergeCell ref="AC4:AC5"/>
    <mergeCell ref="AD4:AD5"/>
    <mergeCell ref="AE4:AE5"/>
    <mergeCell ref="AF4:AF5"/>
  </mergeCells>
  <conditionalFormatting sqref="E16:N16 G6:X6 W22:X22 E22:T22 U20:X20 S18:X18 I8:X8 K10:X10 Q16:X16 E8:F8 M12:X12 O14:X14 E12:J12 E20:R20 E18:P18 E10:H10 E14:L14 E24:V24">
    <cfRule type="cellIs" dxfId="325" priority="324" stopIfTrue="1" operator="equal">
      <formula>2</formula>
    </cfRule>
    <cfRule type="cellIs" dxfId="324" priority="325" stopIfTrue="1" operator="equal">
      <formula>1</formula>
    </cfRule>
    <cfRule type="expression" dxfId="323" priority="326" stopIfTrue="1">
      <formula>E7+F7&lt;3</formula>
    </cfRule>
  </conditionalFormatting>
  <conditionalFormatting sqref="M17">
    <cfRule type="cellIs" dxfId="322" priority="322" stopIfTrue="1" operator="notEqual">
      <formula>P15</formula>
    </cfRule>
    <cfRule type="expression" dxfId="321" priority="323" stopIfTrue="1">
      <formula>$E$6=1</formula>
    </cfRule>
  </conditionalFormatting>
  <conditionalFormatting sqref="I21">
    <cfRule type="cellIs" dxfId="320" priority="320" stopIfTrue="1" operator="notEqual">
      <formula>T11</formula>
    </cfRule>
    <cfRule type="expression" dxfId="319" priority="321" stopIfTrue="1">
      <formula>E6=1</formula>
    </cfRule>
  </conditionalFormatting>
  <conditionalFormatting sqref="J21">
    <cfRule type="cellIs" dxfId="318" priority="318" stopIfTrue="1" operator="notEqual">
      <formula>S11</formula>
    </cfRule>
    <cfRule type="expression" dxfId="317" priority="319" stopIfTrue="1">
      <formula>E6=1</formula>
    </cfRule>
  </conditionalFormatting>
  <conditionalFormatting sqref="G23">
    <cfRule type="cellIs" dxfId="316" priority="316" stopIfTrue="1" operator="notEqual">
      <formula>V9</formula>
    </cfRule>
    <cfRule type="expression" dxfId="315" priority="317" stopIfTrue="1">
      <formula>E6=1</formula>
    </cfRule>
  </conditionalFormatting>
  <conditionalFormatting sqref="H23">
    <cfRule type="cellIs" dxfId="314" priority="314" stopIfTrue="1" operator="notEqual">
      <formula>U9</formula>
    </cfRule>
    <cfRule type="expression" dxfId="313" priority="315" stopIfTrue="1">
      <formula>E6=1</formula>
    </cfRule>
  </conditionalFormatting>
  <conditionalFormatting sqref="E25">
    <cfRule type="cellIs" dxfId="312" priority="312" stopIfTrue="1" operator="notEqual">
      <formula>$X$7</formula>
    </cfRule>
    <cfRule type="expression" dxfId="311" priority="313" stopIfTrue="1">
      <formula>E6=1</formula>
    </cfRule>
  </conditionalFormatting>
  <conditionalFormatting sqref="F25">
    <cfRule type="cellIs" dxfId="310" priority="310" stopIfTrue="1" operator="notEqual">
      <formula>$W$7</formula>
    </cfRule>
    <cfRule type="expression" dxfId="309" priority="311" stopIfTrue="1">
      <formula>E6=1</formula>
    </cfRule>
  </conditionalFormatting>
  <conditionalFormatting sqref="S11">
    <cfRule type="cellIs" dxfId="308" priority="308" stopIfTrue="1" operator="notEqual">
      <formula>J21</formula>
    </cfRule>
    <cfRule type="expression" dxfId="307" priority="309" stopIfTrue="1">
      <formula>$E$6=1</formula>
    </cfRule>
  </conditionalFormatting>
  <conditionalFormatting sqref="T11">
    <cfRule type="cellIs" dxfId="306" priority="306" stopIfTrue="1" operator="notEqual">
      <formula>I21</formula>
    </cfRule>
    <cfRule type="expression" dxfId="305" priority="307" stopIfTrue="1">
      <formula>$E$6=1</formula>
    </cfRule>
  </conditionalFormatting>
  <conditionalFormatting sqref="Q13">
    <cfRule type="cellIs" dxfId="304" priority="304" stopIfTrue="1" operator="notEqual">
      <formula>L19</formula>
    </cfRule>
    <cfRule type="expression" dxfId="303" priority="305" stopIfTrue="1">
      <formula>$E$6=1</formula>
    </cfRule>
  </conditionalFormatting>
  <conditionalFormatting sqref="R13">
    <cfRule type="cellIs" dxfId="302" priority="302" stopIfTrue="1" operator="notEqual">
      <formula>K19</formula>
    </cfRule>
    <cfRule type="expression" dxfId="301" priority="303" stopIfTrue="1">
      <formula>$E$6=1</formula>
    </cfRule>
  </conditionalFormatting>
  <conditionalFormatting sqref="O15">
    <cfRule type="cellIs" dxfId="300" priority="300" stopIfTrue="1" operator="notEqual">
      <formula>N17</formula>
    </cfRule>
    <cfRule type="expression" dxfId="299" priority="301" stopIfTrue="1">
      <formula>$E$6=1</formula>
    </cfRule>
  </conditionalFormatting>
  <conditionalFormatting sqref="P15">
    <cfRule type="cellIs" dxfId="298" priority="298" stopIfTrue="1" operator="notEqual">
      <formula>M17</formula>
    </cfRule>
    <cfRule type="expression" dxfId="297" priority="299" stopIfTrue="1">
      <formula>$E$6=1</formula>
    </cfRule>
  </conditionalFormatting>
  <conditionalFormatting sqref="U9">
    <cfRule type="cellIs" dxfId="296" priority="296" stopIfTrue="1" operator="notEqual">
      <formula>H23</formula>
    </cfRule>
    <cfRule type="expression" dxfId="295" priority="297" stopIfTrue="1">
      <formula>$E$6=1</formula>
    </cfRule>
  </conditionalFormatting>
  <conditionalFormatting sqref="V9">
    <cfRule type="cellIs" dxfId="294" priority="294" stopIfTrue="1" operator="notEqual">
      <formula>G23</formula>
    </cfRule>
    <cfRule type="expression" dxfId="293" priority="295" stopIfTrue="1">
      <formula>$E$6=1</formula>
    </cfRule>
  </conditionalFormatting>
  <conditionalFormatting sqref="W7">
    <cfRule type="cellIs" dxfId="292" priority="292" stopIfTrue="1" operator="notEqual">
      <formula>F25</formula>
    </cfRule>
    <cfRule type="expression" dxfId="291" priority="293" stopIfTrue="1">
      <formula>$E$6=1</formula>
    </cfRule>
  </conditionalFormatting>
  <conditionalFormatting sqref="X7">
    <cfRule type="cellIs" dxfId="290" priority="290" stopIfTrue="1" operator="notEqual">
      <formula>E25</formula>
    </cfRule>
    <cfRule type="expression" dxfId="289" priority="291" stopIfTrue="1">
      <formula>$E$6=1</formula>
    </cfRule>
  </conditionalFormatting>
  <conditionalFormatting sqref="W17 S13">
    <cfRule type="cellIs" dxfId="288" priority="288" stopIfTrue="1" operator="notEqual">
      <formula>L21</formula>
    </cfRule>
    <cfRule type="expression" dxfId="287" priority="289" stopIfTrue="1">
      <formula>$E$6=2</formula>
    </cfRule>
  </conditionalFormatting>
  <conditionalFormatting sqref="X17 T13">
    <cfRule type="cellIs" dxfId="286" priority="286" stopIfTrue="1" operator="notEqual">
      <formula>K21</formula>
    </cfRule>
    <cfRule type="expression" dxfId="285" priority="287" stopIfTrue="1">
      <formula>$E$6=2</formula>
    </cfRule>
  </conditionalFormatting>
  <conditionalFormatting sqref="O25 K21">
    <cfRule type="cellIs" dxfId="284" priority="284" stopIfTrue="1" operator="notEqual">
      <formula>T13</formula>
    </cfRule>
    <cfRule type="expression" dxfId="283" priority="285" stopIfTrue="1">
      <formula>$E$6=2</formula>
    </cfRule>
  </conditionalFormatting>
  <conditionalFormatting sqref="P25 L21">
    <cfRule type="cellIs" dxfId="282" priority="282" stopIfTrue="1" operator="notEqual">
      <formula>S13</formula>
    </cfRule>
    <cfRule type="expression" dxfId="281" priority="283" stopIfTrue="1">
      <formula>$E$6=2</formula>
    </cfRule>
  </conditionalFormatting>
  <conditionalFormatting sqref="Q15">
    <cfRule type="cellIs" dxfId="280" priority="280" stopIfTrue="1" operator="notEqual">
      <formula>N19</formula>
    </cfRule>
    <cfRule type="expression" dxfId="279" priority="281" stopIfTrue="1">
      <formula>$E$6=2</formula>
    </cfRule>
  </conditionalFormatting>
  <conditionalFormatting sqref="R15">
    <cfRule type="cellIs" dxfId="278" priority="278" stopIfTrue="1" operator="notEqual">
      <formula>M19</formula>
    </cfRule>
    <cfRule type="expression" dxfId="277" priority="279" stopIfTrue="1">
      <formula>$E$6=2</formula>
    </cfRule>
  </conditionalFormatting>
  <conditionalFormatting sqref="M19">
    <cfRule type="cellIs" dxfId="276" priority="276" stopIfTrue="1" operator="notEqual">
      <formula>R15</formula>
    </cfRule>
    <cfRule type="expression" dxfId="275" priority="277" stopIfTrue="1">
      <formula>$E$6=2</formula>
    </cfRule>
  </conditionalFormatting>
  <conditionalFormatting sqref="N19">
    <cfRule type="cellIs" dxfId="274" priority="274" stopIfTrue="1" operator="notEqual">
      <formula>Q15</formula>
    </cfRule>
    <cfRule type="expression" dxfId="273" priority="275" stopIfTrue="1">
      <formula>$E$6=2</formula>
    </cfRule>
  </conditionalFormatting>
  <conditionalFormatting sqref="U11">
    <cfRule type="cellIs" dxfId="272" priority="272" stopIfTrue="1" operator="notEqual">
      <formula>J23</formula>
    </cfRule>
    <cfRule type="expression" dxfId="271" priority="273" stopIfTrue="1">
      <formula>$E$6=2</formula>
    </cfRule>
  </conditionalFormatting>
  <conditionalFormatting sqref="V11">
    <cfRule type="cellIs" dxfId="270" priority="270" stopIfTrue="1" operator="notEqual">
      <formula>I23</formula>
    </cfRule>
    <cfRule type="expression" dxfId="269" priority="271" stopIfTrue="1">
      <formula>$E$6=2</formula>
    </cfRule>
  </conditionalFormatting>
  <conditionalFormatting sqref="I23">
    <cfRule type="cellIs" dxfId="268" priority="268" stopIfTrue="1" operator="notEqual">
      <formula>V11</formula>
    </cfRule>
    <cfRule type="expression" dxfId="267" priority="269" stopIfTrue="1">
      <formula>$E$6=2</formula>
    </cfRule>
  </conditionalFormatting>
  <conditionalFormatting sqref="J23">
    <cfRule type="cellIs" dxfId="266" priority="266" stopIfTrue="1" operator="notEqual">
      <formula>U11</formula>
    </cfRule>
    <cfRule type="expression" dxfId="265" priority="267" stopIfTrue="1">
      <formula>$E$6=2</formula>
    </cfRule>
  </conditionalFormatting>
  <conditionalFormatting sqref="G7">
    <cfRule type="cellIs" dxfId="264" priority="264" stopIfTrue="1" operator="notEqual">
      <formula>F9</formula>
    </cfRule>
    <cfRule type="expression" dxfId="263" priority="265" stopIfTrue="1">
      <formula>$E$6=2</formula>
    </cfRule>
  </conditionalFormatting>
  <conditionalFormatting sqref="H7">
    <cfRule type="cellIs" dxfId="262" priority="262" stopIfTrue="1" operator="notEqual">
      <formula>E9</formula>
    </cfRule>
    <cfRule type="expression" dxfId="261" priority="263" stopIfTrue="1">
      <formula>$E$6=2</formula>
    </cfRule>
  </conditionalFormatting>
  <conditionalFormatting sqref="E9">
    <cfRule type="cellIs" dxfId="260" priority="260" stopIfTrue="1" operator="notEqual">
      <formula>H7</formula>
    </cfRule>
    <cfRule type="expression" dxfId="259" priority="261" stopIfTrue="1">
      <formula>$E$6=2</formula>
    </cfRule>
  </conditionalFormatting>
  <conditionalFormatting sqref="W9">
    <cfRule type="cellIs" dxfId="258" priority="258" stopIfTrue="1" operator="notEqual">
      <formula>H25</formula>
    </cfRule>
    <cfRule type="expression" dxfId="257" priority="259" stopIfTrue="1">
      <formula>$E$6=3</formula>
    </cfRule>
  </conditionalFormatting>
  <conditionalFormatting sqref="X9">
    <cfRule type="cellIs" dxfId="256" priority="256" stopIfTrue="1" operator="notEqual">
      <formula>G25</formula>
    </cfRule>
    <cfRule type="expression" dxfId="255" priority="257" stopIfTrue="1">
      <formula>$E$6=3</formula>
    </cfRule>
  </conditionalFormatting>
  <conditionalFormatting sqref="G25">
    <cfRule type="cellIs" dxfId="254" priority="254" stopIfTrue="1" operator="notEqual">
      <formula>X9</formula>
    </cfRule>
    <cfRule type="expression" dxfId="253" priority="255" stopIfTrue="1">
      <formula>$E$6=3</formula>
    </cfRule>
  </conditionalFormatting>
  <conditionalFormatting sqref="H25">
    <cfRule type="cellIs" dxfId="252" priority="252" stopIfTrue="1" operator="notEqual">
      <formula>W9</formula>
    </cfRule>
    <cfRule type="expression" dxfId="251" priority="253" stopIfTrue="1">
      <formula>$E$6=3</formula>
    </cfRule>
  </conditionalFormatting>
  <conditionalFormatting sqref="I7">
    <cfRule type="cellIs" dxfId="250" priority="250" stopIfTrue="1" operator="notEqual">
      <formula>F11</formula>
    </cfRule>
    <cfRule type="expression" dxfId="249" priority="251" stopIfTrue="1">
      <formula>$E$6=3</formula>
    </cfRule>
  </conditionalFormatting>
  <conditionalFormatting sqref="J7">
    <cfRule type="cellIs" dxfId="248" priority="248" stopIfTrue="1" operator="notEqual">
      <formula>E11</formula>
    </cfRule>
    <cfRule type="expression" dxfId="247" priority="249" stopIfTrue="1">
      <formula>$E$6=3</formula>
    </cfRule>
  </conditionalFormatting>
  <conditionalFormatting sqref="E11">
    <cfRule type="cellIs" dxfId="246" priority="246" stopIfTrue="1" operator="notEqual">
      <formula>J7</formula>
    </cfRule>
    <cfRule type="expression" dxfId="245" priority="247" stopIfTrue="1">
      <formula>$E$6=3</formula>
    </cfRule>
  </conditionalFormatting>
  <conditionalFormatting sqref="F11">
    <cfRule type="cellIs" dxfId="244" priority="244" stopIfTrue="1" operator="notEqual">
      <formula>I7</formula>
    </cfRule>
    <cfRule type="expression" dxfId="243" priority="245" stopIfTrue="1">
      <formula>$E$6=3</formula>
    </cfRule>
  </conditionalFormatting>
  <conditionalFormatting sqref="U13">
    <cfRule type="cellIs" dxfId="242" priority="242" stopIfTrue="1" operator="notEqual">
      <formula>L23</formula>
    </cfRule>
    <cfRule type="expression" dxfId="241" priority="243" stopIfTrue="1">
      <formula>$E$6=3</formula>
    </cfRule>
  </conditionalFormatting>
  <conditionalFormatting sqref="V13">
    <cfRule type="cellIs" dxfId="240" priority="240" stopIfTrue="1" operator="notEqual">
      <formula>K23</formula>
    </cfRule>
    <cfRule type="expression" dxfId="239" priority="241" stopIfTrue="1">
      <formula>$E$6=3</formula>
    </cfRule>
  </conditionalFormatting>
  <conditionalFormatting sqref="K23">
    <cfRule type="cellIs" dxfId="238" priority="238" stopIfTrue="1" operator="notEqual">
      <formula>V13</formula>
    </cfRule>
    <cfRule type="expression" dxfId="237" priority="239" stopIfTrue="1">
      <formula>$E$6=3</formula>
    </cfRule>
  </conditionalFormatting>
  <conditionalFormatting sqref="L23">
    <cfRule type="cellIs" dxfId="236" priority="236" stopIfTrue="1" operator="notEqual">
      <formula>U13</formula>
    </cfRule>
    <cfRule type="expression" dxfId="235" priority="237" stopIfTrue="1">
      <formula>$E$6=3</formula>
    </cfRule>
  </conditionalFormatting>
  <conditionalFormatting sqref="S15">
    <cfRule type="cellIs" dxfId="234" priority="234" stopIfTrue="1" operator="notEqual">
      <formula>N21</formula>
    </cfRule>
    <cfRule type="expression" dxfId="233" priority="235" stopIfTrue="1">
      <formula>$E$6=3</formula>
    </cfRule>
  </conditionalFormatting>
  <conditionalFormatting sqref="T15">
    <cfRule type="cellIs" dxfId="232" priority="232" stopIfTrue="1" operator="notEqual">
      <formula>M21</formula>
    </cfRule>
    <cfRule type="expression" dxfId="231" priority="233" stopIfTrue="1">
      <formula>$E$6=3</formula>
    </cfRule>
  </conditionalFormatting>
  <conditionalFormatting sqref="M21">
    <cfRule type="cellIs" dxfId="230" priority="230" stopIfTrue="1" operator="notEqual">
      <formula>T15</formula>
    </cfRule>
    <cfRule type="expression" dxfId="229" priority="231" stopIfTrue="1">
      <formula>$E$6=3</formula>
    </cfRule>
  </conditionalFormatting>
  <conditionalFormatting sqref="N21">
    <cfRule type="cellIs" dxfId="228" priority="228" stopIfTrue="1" operator="notEqual">
      <formula>S15</formula>
    </cfRule>
    <cfRule type="expression" dxfId="227" priority="229" stopIfTrue="1">
      <formula>$E$6=3</formula>
    </cfRule>
  </conditionalFormatting>
  <conditionalFormatting sqref="Q17">
    <cfRule type="cellIs" dxfId="226" priority="226" stopIfTrue="1" operator="notEqual">
      <formula>P19</formula>
    </cfRule>
    <cfRule type="expression" dxfId="225" priority="227" stopIfTrue="1">
      <formula>$E$6=3</formula>
    </cfRule>
  </conditionalFormatting>
  <conditionalFormatting sqref="R17">
    <cfRule type="cellIs" dxfId="224" priority="224" stopIfTrue="1" operator="notEqual">
      <formula>O19</formula>
    </cfRule>
    <cfRule type="expression" dxfId="223" priority="225" stopIfTrue="1">
      <formula>$E$6=3</formula>
    </cfRule>
  </conditionalFormatting>
  <conditionalFormatting sqref="O19">
    <cfRule type="cellIs" dxfId="222" priority="222" stopIfTrue="1" operator="notEqual">
      <formula>R17</formula>
    </cfRule>
    <cfRule type="expression" dxfId="221" priority="223" stopIfTrue="1">
      <formula>$E$6=3</formula>
    </cfRule>
  </conditionalFormatting>
  <conditionalFormatting sqref="W19 K7">
    <cfRule type="cellIs" dxfId="220" priority="220" stopIfTrue="1" operator="notEqual">
      <formula>F13</formula>
    </cfRule>
    <cfRule type="expression" dxfId="219" priority="221" stopIfTrue="1">
      <formula>$E$6=4</formula>
    </cfRule>
  </conditionalFormatting>
  <conditionalFormatting sqref="X19 L7">
    <cfRule type="cellIs" dxfId="218" priority="218" stopIfTrue="1" operator="notEqual">
      <formula>E13</formula>
    </cfRule>
    <cfRule type="expression" dxfId="217" priority="219" stopIfTrue="1">
      <formula>$E$6=4</formula>
    </cfRule>
  </conditionalFormatting>
  <conditionalFormatting sqref="R25 F13">
    <cfRule type="cellIs" dxfId="216" priority="216" stopIfTrue="1" operator="notEqual">
      <formula>K7</formula>
    </cfRule>
    <cfRule type="expression" dxfId="215" priority="217" stopIfTrue="1">
      <formula>$E$6=4</formula>
    </cfRule>
  </conditionalFormatting>
  <conditionalFormatting sqref="Q25 E13">
    <cfRule type="cellIs" dxfId="214" priority="214" stopIfTrue="1" operator="notEqual">
      <formula>L7</formula>
    </cfRule>
    <cfRule type="expression" dxfId="213" priority="215" stopIfTrue="1">
      <formula>$E$6=4</formula>
    </cfRule>
  </conditionalFormatting>
  <conditionalFormatting sqref="S17">
    <cfRule type="cellIs" dxfId="212" priority="212" stopIfTrue="1" operator="notEqual">
      <formula>P21</formula>
    </cfRule>
    <cfRule type="expression" dxfId="211" priority="213" stopIfTrue="1">
      <formula>$E$6=4</formula>
    </cfRule>
  </conditionalFormatting>
  <conditionalFormatting sqref="T17">
    <cfRule type="cellIs" dxfId="210" priority="210" stopIfTrue="1" operator="notEqual">
      <formula>O21</formula>
    </cfRule>
    <cfRule type="expression" dxfId="209" priority="211" stopIfTrue="1">
      <formula>$E$6=4</formula>
    </cfRule>
  </conditionalFormatting>
  <conditionalFormatting sqref="O21">
    <cfRule type="cellIs" dxfId="208" priority="208" stopIfTrue="1" operator="notEqual">
      <formula>T17</formula>
    </cfRule>
    <cfRule type="expression" dxfId="207" priority="209" stopIfTrue="1">
      <formula>$E$6=4</formula>
    </cfRule>
  </conditionalFormatting>
  <conditionalFormatting sqref="P21">
    <cfRule type="cellIs" dxfId="206" priority="206" stopIfTrue="1" operator="notEqual">
      <formula>S17</formula>
    </cfRule>
    <cfRule type="expression" dxfId="205" priority="207" stopIfTrue="1">
      <formula>$E$6=4</formula>
    </cfRule>
  </conditionalFormatting>
  <conditionalFormatting sqref="U15">
    <cfRule type="cellIs" dxfId="204" priority="204" stopIfTrue="1" operator="notEqual">
      <formula>N23</formula>
    </cfRule>
    <cfRule type="expression" dxfId="203" priority="205" stopIfTrue="1">
      <formula>$E$6=4</formula>
    </cfRule>
  </conditionalFormatting>
  <conditionalFormatting sqref="V15">
    <cfRule type="cellIs" dxfId="202" priority="202" stopIfTrue="1" operator="notEqual">
      <formula>M23</formula>
    </cfRule>
    <cfRule type="expression" dxfId="201" priority="203" stopIfTrue="1">
      <formula>$E$6=4</formula>
    </cfRule>
  </conditionalFormatting>
  <conditionalFormatting sqref="M23">
    <cfRule type="cellIs" dxfId="200" priority="200" stopIfTrue="1" operator="notEqual">
      <formula>V15</formula>
    </cfRule>
    <cfRule type="expression" dxfId="199" priority="201" stopIfTrue="1">
      <formula>$E$6=4</formula>
    </cfRule>
  </conditionalFormatting>
  <conditionalFormatting sqref="N23">
    <cfRule type="cellIs" dxfId="198" priority="198" stopIfTrue="1" operator="notEqual">
      <formula>U15</formula>
    </cfRule>
    <cfRule type="expression" dxfId="197" priority="199" stopIfTrue="1">
      <formula>$E$6=4</formula>
    </cfRule>
  </conditionalFormatting>
  <conditionalFormatting sqref="I9">
    <cfRule type="cellIs" dxfId="196" priority="196" stopIfTrue="1" operator="notEqual">
      <formula>H11</formula>
    </cfRule>
    <cfRule type="expression" dxfId="195" priority="197" stopIfTrue="1">
      <formula>$E$6=4</formula>
    </cfRule>
  </conditionalFormatting>
  <conditionalFormatting sqref="J9">
    <cfRule type="cellIs" dxfId="194" priority="194" stopIfTrue="1" operator="notEqual">
      <formula>G11</formula>
    </cfRule>
    <cfRule type="expression" dxfId="193" priority="195" stopIfTrue="1">
      <formula>$E$6=4</formula>
    </cfRule>
  </conditionalFormatting>
  <conditionalFormatting sqref="G11">
    <cfRule type="cellIs" dxfId="192" priority="192" stopIfTrue="1" operator="notEqual">
      <formula>J9</formula>
    </cfRule>
    <cfRule type="expression" dxfId="191" priority="193" stopIfTrue="1">
      <formula>$E$6=4</formula>
    </cfRule>
  </conditionalFormatting>
  <conditionalFormatting sqref="W11">
    <cfRule type="cellIs" dxfId="190" priority="190" stopIfTrue="1" operator="notEqual">
      <formula>J25</formula>
    </cfRule>
    <cfRule type="expression" dxfId="189" priority="191" stopIfTrue="1">
      <formula>$E$6=5</formula>
    </cfRule>
  </conditionalFormatting>
  <conditionalFormatting sqref="X11">
    <cfRule type="cellIs" dxfId="188" priority="188" stopIfTrue="1" operator="notEqual">
      <formula>I25</formula>
    </cfRule>
    <cfRule type="expression" dxfId="187" priority="189" stopIfTrue="1">
      <formula>$E$6=5</formula>
    </cfRule>
  </conditionalFormatting>
  <conditionalFormatting sqref="I25">
    <cfRule type="cellIs" dxfId="186" priority="186" stopIfTrue="1" operator="notEqual">
      <formula>X11</formula>
    </cfRule>
    <cfRule type="expression" dxfId="185" priority="187" stopIfTrue="1">
      <formula>$E$6=5</formula>
    </cfRule>
  </conditionalFormatting>
  <conditionalFormatting sqref="J25">
    <cfRule type="cellIs" dxfId="184" priority="184" stopIfTrue="1" operator="notEqual">
      <formula>W11</formula>
    </cfRule>
    <cfRule type="expression" dxfId="183" priority="185" stopIfTrue="1">
      <formula>$E$6=5</formula>
    </cfRule>
  </conditionalFormatting>
  <conditionalFormatting sqref="K19">
    <cfRule type="cellIs" dxfId="182" priority="182" stopIfTrue="1" operator="notEqual">
      <formula>R13</formula>
    </cfRule>
    <cfRule type="expression" dxfId="181" priority="183" stopIfTrue="1">
      <formula>$E$6=1</formula>
    </cfRule>
  </conditionalFormatting>
  <conditionalFormatting sqref="L19">
    <cfRule type="cellIs" dxfId="180" priority="180" stopIfTrue="1" operator="notEqual">
      <formula>Q13</formula>
    </cfRule>
    <cfRule type="expression" dxfId="179" priority="181" stopIfTrue="1">
      <formula>$E$6=1</formula>
    </cfRule>
  </conditionalFormatting>
  <conditionalFormatting sqref="K9">
    <cfRule type="cellIs" dxfId="178" priority="178" stopIfTrue="1" operator="notEqual">
      <formula>H13</formula>
    </cfRule>
    <cfRule type="expression" dxfId="177" priority="179" stopIfTrue="1">
      <formula>$E$6=5</formula>
    </cfRule>
  </conditionalFormatting>
  <conditionalFormatting sqref="L9">
    <cfRule type="cellIs" dxfId="176" priority="176" stopIfTrue="1" operator="notEqual">
      <formula>G13</formula>
    </cfRule>
    <cfRule type="expression" dxfId="175" priority="177" stopIfTrue="1">
      <formula>$E$6=5</formula>
    </cfRule>
  </conditionalFormatting>
  <conditionalFormatting sqref="G13">
    <cfRule type="cellIs" dxfId="174" priority="174" stopIfTrue="1" operator="notEqual">
      <formula>L9</formula>
    </cfRule>
    <cfRule type="expression" dxfId="173" priority="175" stopIfTrue="1">
      <formula>$E$6=5</formula>
    </cfRule>
  </conditionalFormatting>
  <conditionalFormatting sqref="H13">
    <cfRule type="cellIs" dxfId="172" priority="172" stopIfTrue="1" operator="notEqual">
      <formula>K9</formula>
    </cfRule>
    <cfRule type="expression" dxfId="171" priority="173" stopIfTrue="1">
      <formula>$E$6=5</formula>
    </cfRule>
  </conditionalFormatting>
  <conditionalFormatting sqref="M7">
    <cfRule type="cellIs" dxfId="170" priority="170" stopIfTrue="1" operator="notEqual">
      <formula>F15</formula>
    </cfRule>
    <cfRule type="expression" dxfId="169" priority="171" stopIfTrue="1">
      <formula>$E$6=5</formula>
    </cfRule>
  </conditionalFormatting>
  <conditionalFormatting sqref="N7">
    <cfRule type="cellIs" dxfId="168" priority="168" stopIfTrue="1" operator="notEqual">
      <formula>E15</formula>
    </cfRule>
    <cfRule type="expression" dxfId="167" priority="169" stopIfTrue="1">
      <formula>$E$6=5</formula>
    </cfRule>
  </conditionalFormatting>
  <conditionalFormatting sqref="E15">
    <cfRule type="cellIs" dxfId="166" priority="166" stopIfTrue="1" operator="notEqual">
      <formula>N7</formula>
    </cfRule>
    <cfRule type="expression" dxfId="165" priority="167" stopIfTrue="1">
      <formula>$E$6=5</formula>
    </cfRule>
  </conditionalFormatting>
  <conditionalFormatting sqref="F15">
    <cfRule type="cellIs" dxfId="164" priority="164" stopIfTrue="1" operator="notEqual">
      <formula>M7</formula>
    </cfRule>
    <cfRule type="expression" dxfId="163" priority="165" stopIfTrue="1">
      <formula>$E$6=5</formula>
    </cfRule>
  </conditionalFormatting>
  <conditionalFormatting sqref="U17">
    <cfRule type="cellIs" dxfId="162" priority="162" stopIfTrue="1" operator="notEqual">
      <formula>P23</formula>
    </cfRule>
    <cfRule type="expression" dxfId="161" priority="163" stopIfTrue="1">
      <formula>$E$6=5</formula>
    </cfRule>
  </conditionalFormatting>
  <conditionalFormatting sqref="V17">
    <cfRule type="cellIs" dxfId="160" priority="160" stopIfTrue="1" operator="notEqual">
      <formula>O23</formula>
    </cfRule>
    <cfRule type="expression" dxfId="159" priority="161" stopIfTrue="1">
      <formula>$E$6=5</formula>
    </cfRule>
  </conditionalFormatting>
  <conditionalFormatting sqref="O23">
    <cfRule type="cellIs" dxfId="158" priority="158" stopIfTrue="1" operator="notEqual">
      <formula>V17</formula>
    </cfRule>
    <cfRule type="expression" dxfId="157" priority="159" stopIfTrue="1">
      <formula>$E$6=5</formula>
    </cfRule>
  </conditionalFormatting>
  <conditionalFormatting sqref="P23">
    <cfRule type="cellIs" dxfId="156" priority="156" stopIfTrue="1" operator="notEqual">
      <formula>U17</formula>
    </cfRule>
    <cfRule type="expression" dxfId="155" priority="157" stopIfTrue="1">
      <formula>$E$6=5</formula>
    </cfRule>
  </conditionalFormatting>
  <conditionalFormatting sqref="S19">
    <cfRule type="cellIs" dxfId="154" priority="154" stopIfTrue="1" operator="notEqual">
      <formula>R21</formula>
    </cfRule>
    <cfRule type="expression" dxfId="153" priority="155" stopIfTrue="1">
      <formula>$E$6=5</formula>
    </cfRule>
  </conditionalFormatting>
  <conditionalFormatting sqref="T19">
    <cfRule type="cellIs" dxfId="152" priority="152" stopIfTrue="1" operator="notEqual">
      <formula>Q21</formula>
    </cfRule>
    <cfRule type="expression" dxfId="151" priority="153" stopIfTrue="1">
      <formula>$E$6=5</formula>
    </cfRule>
  </conditionalFormatting>
  <conditionalFormatting sqref="Q21">
    <cfRule type="cellIs" dxfId="150" priority="150" stopIfTrue="1" operator="notEqual">
      <formula>T19</formula>
    </cfRule>
    <cfRule type="expression" dxfId="149" priority="151" stopIfTrue="1">
      <formula>$E$6=5</formula>
    </cfRule>
  </conditionalFormatting>
  <conditionalFormatting sqref="W21 U19">
    <cfRule type="cellIs" dxfId="148" priority="148" stopIfTrue="1" operator="notEqual">
      <formula>R23</formula>
    </cfRule>
    <cfRule type="expression" dxfId="147" priority="149" stopIfTrue="1">
      <formula>$E$6=6</formula>
    </cfRule>
  </conditionalFormatting>
  <conditionalFormatting sqref="X21 V19">
    <cfRule type="cellIs" dxfId="146" priority="146" stopIfTrue="1" operator="notEqual">
      <formula>Q23</formula>
    </cfRule>
    <cfRule type="expression" dxfId="145" priority="147" stopIfTrue="1">
      <formula>$E$6=6</formula>
    </cfRule>
  </conditionalFormatting>
  <conditionalFormatting sqref="S25 Q23">
    <cfRule type="cellIs" dxfId="144" priority="144" stopIfTrue="1" operator="notEqual">
      <formula>V19</formula>
    </cfRule>
    <cfRule type="expression" dxfId="143" priority="145" stopIfTrue="1">
      <formula>$E$6=6</formula>
    </cfRule>
  </conditionalFormatting>
  <conditionalFormatting sqref="T25 R23">
    <cfRule type="cellIs" dxfId="142" priority="142" stopIfTrue="1" operator="notEqual">
      <formula>U19</formula>
    </cfRule>
    <cfRule type="expression" dxfId="141" priority="143" stopIfTrue="1">
      <formula>$E$6=6</formula>
    </cfRule>
  </conditionalFormatting>
  <conditionalFormatting sqref="O7">
    <cfRule type="cellIs" dxfId="140" priority="140" stopIfTrue="1" operator="notEqual">
      <formula>F17</formula>
    </cfRule>
    <cfRule type="expression" dxfId="139" priority="141" stopIfTrue="1">
      <formula>$E$6=6</formula>
    </cfRule>
  </conditionalFormatting>
  <conditionalFormatting sqref="P7">
    <cfRule type="cellIs" dxfId="138" priority="138" stopIfTrue="1" operator="notEqual">
      <formula>E17</formula>
    </cfRule>
    <cfRule type="expression" dxfId="137" priority="139" stopIfTrue="1">
      <formula>$E$6=6</formula>
    </cfRule>
  </conditionalFormatting>
  <conditionalFormatting sqref="M9">
    <cfRule type="cellIs" dxfId="136" priority="136" stopIfTrue="1" operator="notEqual">
      <formula>H15</formula>
    </cfRule>
    <cfRule type="expression" dxfId="135" priority="137" stopIfTrue="1">
      <formula>$E$6=6</formula>
    </cfRule>
  </conditionalFormatting>
  <conditionalFormatting sqref="N9">
    <cfRule type="cellIs" dxfId="134" priority="134" stopIfTrue="1" operator="notEqual">
      <formula>G15</formula>
    </cfRule>
    <cfRule type="expression" dxfId="133" priority="135" stopIfTrue="1">
      <formula>$E$6=6</formula>
    </cfRule>
  </conditionalFormatting>
  <conditionalFormatting sqref="G15">
    <cfRule type="cellIs" dxfId="132" priority="132" stopIfTrue="1" operator="notEqual">
      <formula>N9</formula>
    </cfRule>
    <cfRule type="expression" dxfId="131" priority="133" stopIfTrue="1">
      <formula>$E$6=6</formula>
    </cfRule>
  </conditionalFormatting>
  <conditionalFormatting sqref="H15">
    <cfRule type="cellIs" dxfId="130" priority="130" stopIfTrue="1" operator="notEqual">
      <formula>M9</formula>
    </cfRule>
    <cfRule type="expression" dxfId="129" priority="131" stopIfTrue="1">
      <formula>$E$6=6</formula>
    </cfRule>
  </conditionalFormatting>
  <conditionalFormatting sqref="K11">
    <cfRule type="cellIs" dxfId="128" priority="128" stopIfTrue="1" operator="notEqual">
      <formula>J13</formula>
    </cfRule>
    <cfRule type="expression" dxfId="127" priority="129" stopIfTrue="1">
      <formula>$E$6=6</formula>
    </cfRule>
  </conditionalFormatting>
  <conditionalFormatting sqref="L11">
    <cfRule type="cellIs" dxfId="126" priority="126" stopIfTrue="1" operator="notEqual">
      <formula>I13</formula>
    </cfRule>
    <cfRule type="expression" dxfId="125" priority="127" stopIfTrue="1">
      <formula>$E$6=6</formula>
    </cfRule>
  </conditionalFormatting>
  <conditionalFormatting sqref="I13">
    <cfRule type="cellIs" dxfId="124" priority="124" stopIfTrue="1" operator="notEqual">
      <formula>L11</formula>
    </cfRule>
    <cfRule type="expression" dxfId="123" priority="125" stopIfTrue="1">
      <formula>$E$6=6</formula>
    </cfRule>
  </conditionalFormatting>
  <conditionalFormatting sqref="W13 Q7">
    <cfRule type="cellIs" dxfId="122" priority="122" stopIfTrue="1" operator="notEqual">
      <formula>F19</formula>
    </cfRule>
    <cfRule type="expression" dxfId="121" priority="123" stopIfTrue="1">
      <formula>$E$6=7</formula>
    </cfRule>
  </conditionalFormatting>
  <conditionalFormatting sqref="X13 R7">
    <cfRule type="cellIs" dxfId="120" priority="120" stopIfTrue="1" operator="notEqual">
      <formula>E19</formula>
    </cfRule>
    <cfRule type="expression" dxfId="119" priority="121" stopIfTrue="1">
      <formula>$E$6=7</formula>
    </cfRule>
  </conditionalFormatting>
  <conditionalFormatting sqref="K25 E19">
    <cfRule type="cellIs" dxfId="118" priority="118" stopIfTrue="1" operator="notEqual">
      <formula>R7</formula>
    </cfRule>
    <cfRule type="expression" dxfId="117" priority="119" stopIfTrue="1">
      <formula>$E$6=7</formula>
    </cfRule>
  </conditionalFormatting>
  <conditionalFormatting sqref="L25 F19">
    <cfRule type="cellIs" dxfId="116" priority="116" stopIfTrue="1" operator="notEqual">
      <formula>Q7</formula>
    </cfRule>
    <cfRule type="expression" dxfId="115" priority="117" stopIfTrue="1">
      <formula>$E$6=7</formula>
    </cfRule>
  </conditionalFormatting>
  <conditionalFormatting sqref="M11">
    <cfRule type="cellIs" dxfId="114" priority="114" stopIfTrue="1" operator="notEqual">
      <formula>J15</formula>
    </cfRule>
    <cfRule type="expression" dxfId="113" priority="115" stopIfTrue="1">
      <formula>$E$6=7</formula>
    </cfRule>
  </conditionalFormatting>
  <conditionalFormatting sqref="N11">
    <cfRule type="cellIs" dxfId="112" priority="112" stopIfTrue="1" operator="notEqual">
      <formula>I15</formula>
    </cfRule>
    <cfRule type="expression" dxfId="111" priority="113" stopIfTrue="1">
      <formula>$E$6=7</formula>
    </cfRule>
  </conditionalFormatting>
  <conditionalFormatting sqref="I15">
    <cfRule type="cellIs" dxfId="110" priority="110" stopIfTrue="1" operator="notEqual">
      <formula>N11</formula>
    </cfRule>
    <cfRule type="expression" dxfId="109" priority="111" stopIfTrue="1">
      <formula>$E$6=7</formula>
    </cfRule>
  </conditionalFormatting>
  <conditionalFormatting sqref="J15">
    <cfRule type="cellIs" dxfId="108" priority="108" stopIfTrue="1" operator="notEqual">
      <formula>M11</formula>
    </cfRule>
    <cfRule type="expression" dxfId="107" priority="109" stopIfTrue="1">
      <formula>$E$6=7</formula>
    </cfRule>
  </conditionalFormatting>
  <conditionalFormatting sqref="G17">
    <cfRule type="cellIs" dxfId="106" priority="106" stopIfTrue="1" operator="notEqual">
      <formula>P9</formula>
    </cfRule>
    <cfRule type="expression" dxfId="105" priority="107" stopIfTrue="1">
      <formula>$E$6=7</formula>
    </cfRule>
  </conditionalFormatting>
  <conditionalFormatting sqref="H17">
    <cfRule type="cellIs" dxfId="104" priority="104" stopIfTrue="1" operator="notEqual">
      <formula>O9</formula>
    </cfRule>
    <cfRule type="expression" dxfId="103" priority="105" stopIfTrue="1">
      <formula>$E$6=7</formula>
    </cfRule>
  </conditionalFormatting>
  <conditionalFormatting sqref="O9">
    <cfRule type="cellIs" dxfId="102" priority="102" stopIfTrue="1" operator="notEqual">
      <formula>H17</formula>
    </cfRule>
    <cfRule type="expression" dxfId="101" priority="103" stopIfTrue="1">
      <formula>$E$6=7</formula>
    </cfRule>
  </conditionalFormatting>
  <conditionalFormatting sqref="P9">
    <cfRule type="cellIs" dxfId="100" priority="100" stopIfTrue="1" operator="notEqual">
      <formula>G17</formula>
    </cfRule>
    <cfRule type="expression" dxfId="99" priority="101" stopIfTrue="1">
      <formula>$E$6=7</formula>
    </cfRule>
  </conditionalFormatting>
  <conditionalFormatting sqref="U21">
    <cfRule type="cellIs" dxfId="98" priority="98" stopIfTrue="1" operator="notEqual">
      <formula>T23</formula>
    </cfRule>
    <cfRule type="expression" dxfId="97" priority="99" stopIfTrue="1">
      <formula>$E$6=7</formula>
    </cfRule>
  </conditionalFormatting>
  <conditionalFormatting sqref="V21">
    <cfRule type="cellIs" dxfId="96" priority="96" stopIfTrue="1" operator="notEqual">
      <formula>S23</formula>
    </cfRule>
    <cfRule type="expression" dxfId="95" priority="97" stopIfTrue="1">
      <formula>$E$6=7</formula>
    </cfRule>
  </conditionalFormatting>
  <conditionalFormatting sqref="S23">
    <cfRule type="cellIs" dxfId="94" priority="94" stopIfTrue="1" operator="notEqual">
      <formula>V21</formula>
    </cfRule>
    <cfRule type="expression" dxfId="93" priority="95" stopIfTrue="1">
      <formula>$E$6=7</formula>
    </cfRule>
  </conditionalFormatting>
  <conditionalFormatting sqref="W23 M13">
    <cfRule type="cellIs" dxfId="92" priority="92" stopIfTrue="1" operator="notEqual">
      <formula>L15</formula>
    </cfRule>
    <cfRule type="expression" dxfId="91" priority="93" stopIfTrue="1">
      <formula>$E$6=8</formula>
    </cfRule>
  </conditionalFormatting>
  <conditionalFormatting sqref="X23 N13">
    <cfRule type="cellIs" dxfId="90" priority="90" stopIfTrue="1" operator="notEqual">
      <formula>K15</formula>
    </cfRule>
    <cfRule type="expression" dxfId="89" priority="91" stopIfTrue="1">
      <formula>$E$6=8</formula>
    </cfRule>
  </conditionalFormatting>
  <conditionalFormatting sqref="U25 K15">
    <cfRule type="cellIs" dxfId="88" priority="88" stopIfTrue="1" operator="notEqual">
      <formula>N13</formula>
    </cfRule>
    <cfRule type="expression" dxfId="87" priority="89" stopIfTrue="1">
      <formula>$E$6=8</formula>
    </cfRule>
  </conditionalFormatting>
  <conditionalFormatting sqref="S7">
    <cfRule type="cellIs" dxfId="86" priority="86" stopIfTrue="1" operator="notEqual">
      <formula>F21</formula>
    </cfRule>
    <cfRule type="expression" dxfId="85" priority="87" stopIfTrue="1">
      <formula>$E$6=8</formula>
    </cfRule>
  </conditionalFormatting>
  <conditionalFormatting sqref="T7">
    <cfRule type="cellIs" dxfId="84" priority="84" stopIfTrue="1" operator="notEqual">
      <formula>E21</formula>
    </cfRule>
    <cfRule type="expression" dxfId="83" priority="85" stopIfTrue="1">
      <formula>$E$6=8</formula>
    </cfRule>
  </conditionalFormatting>
  <conditionalFormatting sqref="Q9">
    <cfRule type="cellIs" dxfId="82" priority="82" stopIfTrue="1" operator="notEqual">
      <formula>H19</formula>
    </cfRule>
    <cfRule type="expression" dxfId="81" priority="83" stopIfTrue="1">
      <formula>$E$6=8</formula>
    </cfRule>
  </conditionalFormatting>
  <conditionalFormatting sqref="R9">
    <cfRule type="cellIs" dxfId="80" priority="80" stopIfTrue="1" operator="notEqual">
      <formula>G19</formula>
    </cfRule>
    <cfRule type="expression" dxfId="79" priority="81" stopIfTrue="1">
      <formula>$E$6=8</formula>
    </cfRule>
  </conditionalFormatting>
  <conditionalFormatting sqref="G19">
    <cfRule type="cellIs" dxfId="78" priority="78" stopIfTrue="1" operator="notEqual">
      <formula>R9</formula>
    </cfRule>
    <cfRule type="expression" dxfId="77" priority="79" stopIfTrue="1">
      <formula>$E$6=8</formula>
    </cfRule>
  </conditionalFormatting>
  <conditionalFormatting sqref="H19">
    <cfRule type="cellIs" dxfId="76" priority="76" stopIfTrue="1" operator="notEqual">
      <formula>Q9</formula>
    </cfRule>
    <cfRule type="expression" dxfId="75" priority="77" stopIfTrue="1">
      <formula>$E$6=8</formula>
    </cfRule>
  </conditionalFormatting>
  <conditionalFormatting sqref="O11">
    <cfRule type="cellIs" dxfId="74" priority="74" stopIfTrue="1" operator="notEqual">
      <formula>J17</formula>
    </cfRule>
    <cfRule type="expression" dxfId="73" priority="75" stopIfTrue="1">
      <formula>$E$6=8</formula>
    </cfRule>
  </conditionalFormatting>
  <conditionalFormatting sqref="P11">
    <cfRule type="cellIs" dxfId="72" priority="72" stopIfTrue="1" operator="notEqual">
      <formula>I17</formula>
    </cfRule>
    <cfRule type="expression" dxfId="71" priority="73" stopIfTrue="1">
      <formula>$E$6=8</formula>
    </cfRule>
  </conditionalFormatting>
  <conditionalFormatting sqref="I17">
    <cfRule type="cellIs" dxfId="70" priority="70" stopIfTrue="1" operator="notEqual">
      <formula>P11</formula>
    </cfRule>
    <cfRule type="expression" dxfId="69" priority="71" stopIfTrue="1">
      <formula>$E$6=8</formula>
    </cfRule>
  </conditionalFormatting>
  <conditionalFormatting sqref="J17">
    <cfRule type="cellIs" dxfId="68" priority="68" stopIfTrue="1" operator="notEqual">
      <formula>O11</formula>
    </cfRule>
    <cfRule type="expression" dxfId="67" priority="69" stopIfTrue="1">
      <formula>$E$6=8</formula>
    </cfRule>
  </conditionalFormatting>
  <conditionalFormatting sqref="W15">
    <cfRule type="cellIs" dxfId="66" priority="66" stopIfTrue="1" operator="notEqual">
      <formula>N25</formula>
    </cfRule>
    <cfRule type="expression" dxfId="65" priority="67" stopIfTrue="1">
      <formula>$E$6=9</formula>
    </cfRule>
  </conditionalFormatting>
  <conditionalFormatting sqref="X15">
    <cfRule type="cellIs" dxfId="64" priority="64" stopIfTrue="1" operator="notEqual">
      <formula>M25</formula>
    </cfRule>
    <cfRule type="expression" dxfId="63" priority="65" stopIfTrue="1">
      <formula>$E$6=9</formula>
    </cfRule>
  </conditionalFormatting>
  <conditionalFormatting sqref="M25">
    <cfRule type="cellIs" dxfId="62" priority="62" stopIfTrue="1" operator="notEqual">
      <formula>X15</formula>
    </cfRule>
    <cfRule type="expression" dxfId="61" priority="63" stopIfTrue="1">
      <formula>$E$6=9</formula>
    </cfRule>
  </conditionalFormatting>
  <conditionalFormatting sqref="N25">
    <cfRule type="cellIs" dxfId="60" priority="60" stopIfTrue="1" operator="notEqual">
      <formula>W15</formula>
    </cfRule>
    <cfRule type="expression" dxfId="59" priority="61" stopIfTrue="1">
      <formula>$E$6=9</formula>
    </cfRule>
  </conditionalFormatting>
  <conditionalFormatting sqref="K17">
    <cfRule type="cellIs" dxfId="58" priority="58" stopIfTrue="1" operator="notEqual">
      <formula>P13</formula>
    </cfRule>
    <cfRule type="expression" dxfId="57" priority="59" stopIfTrue="1">
      <formula>$E$6=9</formula>
    </cfRule>
  </conditionalFormatting>
  <conditionalFormatting sqref="L17">
    <cfRule type="cellIs" dxfId="56" priority="56" stopIfTrue="1" operator="notEqual">
      <formula>O13</formula>
    </cfRule>
    <cfRule type="expression" dxfId="55" priority="57" stopIfTrue="1">
      <formula>$E$6=9</formula>
    </cfRule>
  </conditionalFormatting>
  <conditionalFormatting sqref="O13">
    <cfRule type="cellIs" dxfId="54" priority="54" stopIfTrue="1" operator="notEqual">
      <formula>L17</formula>
    </cfRule>
    <cfRule type="expression" dxfId="53" priority="55" stopIfTrue="1">
      <formula>$E$6=9</formula>
    </cfRule>
  </conditionalFormatting>
  <conditionalFormatting sqref="P13">
    <cfRule type="cellIs" dxfId="52" priority="52" stopIfTrue="1" operator="notEqual">
      <formula>K17</formula>
    </cfRule>
    <cfRule type="expression" dxfId="51" priority="53" stopIfTrue="1">
      <formula>$E$6=9</formula>
    </cfRule>
  </conditionalFormatting>
  <conditionalFormatting sqref="I19">
    <cfRule type="cellIs" dxfId="50" priority="50" stopIfTrue="1" operator="notEqual">
      <formula>R11</formula>
    </cfRule>
    <cfRule type="expression" dxfId="49" priority="51" stopIfTrue="1">
      <formula>$E$6=9</formula>
    </cfRule>
  </conditionalFormatting>
  <conditionalFormatting sqref="J19">
    <cfRule type="cellIs" dxfId="48" priority="48" stopIfTrue="1" operator="notEqual">
      <formula>Q11</formula>
    </cfRule>
    <cfRule type="expression" dxfId="47" priority="49" stopIfTrue="1">
      <formula>$E$6=9</formula>
    </cfRule>
  </conditionalFormatting>
  <conditionalFormatting sqref="Q11">
    <cfRule type="cellIs" dxfId="46" priority="46" stopIfTrue="1" operator="notEqual">
      <formula>J19</formula>
    </cfRule>
    <cfRule type="expression" dxfId="45" priority="47" stopIfTrue="1">
      <formula>$E$6=9</formula>
    </cfRule>
  </conditionalFormatting>
  <conditionalFormatting sqref="R11">
    <cfRule type="cellIs" dxfId="44" priority="44" stopIfTrue="1" operator="notEqual">
      <formula>I19</formula>
    </cfRule>
    <cfRule type="expression" dxfId="43" priority="45" stopIfTrue="1">
      <formula>$E$6=9</formula>
    </cfRule>
  </conditionalFormatting>
  <conditionalFormatting sqref="G21">
    <cfRule type="cellIs" dxfId="42" priority="42" stopIfTrue="1" operator="notEqual">
      <formula>T9</formula>
    </cfRule>
    <cfRule type="expression" dxfId="41" priority="43" stopIfTrue="1">
      <formula>$E$6=9</formula>
    </cfRule>
  </conditionalFormatting>
  <conditionalFormatting sqref="H21">
    <cfRule type="cellIs" dxfId="40" priority="40" stopIfTrue="1" operator="notEqual">
      <formula>S9</formula>
    </cfRule>
    <cfRule type="expression" dxfId="39" priority="41" stopIfTrue="1">
      <formula>$E$6=9</formula>
    </cfRule>
  </conditionalFormatting>
  <conditionalFormatting sqref="S9">
    <cfRule type="cellIs" dxfId="38" priority="38" stopIfTrue="1" operator="notEqual">
      <formula>H21</formula>
    </cfRule>
    <cfRule type="expression" dxfId="37" priority="39" stopIfTrue="1">
      <formula>$E$6=9</formula>
    </cfRule>
  </conditionalFormatting>
  <conditionalFormatting sqref="T9">
    <cfRule type="cellIs" dxfId="36" priority="36" stopIfTrue="1" operator="notEqual">
      <formula>G21</formula>
    </cfRule>
    <cfRule type="expression" dxfId="35" priority="37" stopIfTrue="1">
      <formula>$E$6=9</formula>
    </cfRule>
  </conditionalFormatting>
  <conditionalFormatting sqref="E23">
    <cfRule type="cellIs" dxfId="34" priority="34" stopIfTrue="1" operator="notEqual">
      <formula>V7</formula>
    </cfRule>
    <cfRule type="expression" dxfId="33" priority="35" stopIfTrue="1">
      <formula>$E$6=9</formula>
    </cfRule>
  </conditionalFormatting>
  <conditionalFormatting sqref="F23">
    <cfRule type="cellIs" dxfId="32" priority="32" stopIfTrue="1" operator="notEqual">
      <formula>U7</formula>
    </cfRule>
    <cfRule type="expression" dxfId="31" priority="33" stopIfTrue="1">
      <formula>$E$6=9</formula>
    </cfRule>
  </conditionalFormatting>
  <conditionalFormatting sqref="U7">
    <cfRule type="cellIs" dxfId="30" priority="30" stopIfTrue="1" operator="notEqual">
      <formula>F23</formula>
    </cfRule>
    <cfRule type="expression" dxfId="29" priority="31" stopIfTrue="1">
      <formula>$E$6=9</formula>
    </cfRule>
  </conditionalFormatting>
  <conditionalFormatting sqref="V7">
    <cfRule type="cellIs" dxfId="28" priority="28" stopIfTrue="1" operator="notEqual">
      <formula>E23</formula>
    </cfRule>
    <cfRule type="expression" dxfId="27" priority="29" stopIfTrue="1">
      <formula>$E$6=9</formula>
    </cfRule>
  </conditionalFormatting>
  <conditionalFormatting sqref="F21">
    <cfRule type="cellIs" dxfId="26" priority="26" stopIfTrue="1" operator="notEqual">
      <formula>S7</formula>
    </cfRule>
    <cfRule type="expression" dxfId="25" priority="27" stopIfTrue="1">
      <formula>$E$6=8</formula>
    </cfRule>
  </conditionalFormatting>
  <conditionalFormatting sqref="H11">
    <cfRule type="cellIs" dxfId="24" priority="24" stopIfTrue="1" operator="notEqual">
      <formula>I9</formula>
    </cfRule>
    <cfRule type="expression" dxfId="23" priority="25" stopIfTrue="1">
      <formula>$E$6=4</formula>
    </cfRule>
  </conditionalFormatting>
  <conditionalFormatting sqref="J13">
    <cfRule type="cellIs" dxfId="22" priority="22" stopIfTrue="1" operator="notEqual">
      <formula>K11</formula>
    </cfRule>
    <cfRule type="expression" dxfId="21" priority="23" stopIfTrue="1">
      <formula>$E$6=6</formula>
    </cfRule>
  </conditionalFormatting>
  <conditionalFormatting sqref="L15 V25">
    <cfRule type="cellIs" dxfId="20" priority="20" stopIfTrue="1" operator="notEqual">
      <formula>M13</formula>
    </cfRule>
    <cfRule type="expression" dxfId="19" priority="21" stopIfTrue="1">
      <formula>$E$6=8</formula>
    </cfRule>
  </conditionalFormatting>
  <conditionalFormatting sqref="N17">
    <cfRule type="cellIs" dxfId="18" priority="18" stopIfTrue="1" operator="notEqual">
      <formula>O15</formula>
    </cfRule>
    <cfRule type="expression" dxfId="17" priority="19" stopIfTrue="1">
      <formula>$E$6=1</formula>
    </cfRule>
  </conditionalFormatting>
  <conditionalFormatting sqref="P19">
    <cfRule type="cellIs" dxfId="16" priority="16" stopIfTrue="1" operator="notEqual">
      <formula>Q17</formula>
    </cfRule>
    <cfRule type="expression" dxfId="15" priority="17" stopIfTrue="1">
      <formula>$E$6=3</formula>
    </cfRule>
  </conditionalFormatting>
  <conditionalFormatting sqref="R21">
    <cfRule type="cellIs" dxfId="14" priority="14" stopIfTrue="1" operator="notEqual">
      <formula>S19</formula>
    </cfRule>
    <cfRule type="expression" dxfId="13" priority="15" stopIfTrue="1">
      <formula>$E$6=5</formula>
    </cfRule>
  </conditionalFormatting>
  <conditionalFormatting sqref="T23">
    <cfRule type="cellIs" dxfId="12" priority="12" stopIfTrue="1" operator="notEqual">
      <formula>U21</formula>
    </cfRule>
    <cfRule type="expression" dxfId="11" priority="13" stopIfTrue="1">
      <formula>$E$6=7</formula>
    </cfRule>
  </conditionalFormatting>
  <conditionalFormatting sqref="Y6:Y25">
    <cfRule type="cellIs" dxfId="10" priority="10" stopIfTrue="1" operator="equal">
      <formula>$AG$3</formula>
    </cfRule>
    <cfRule type="cellIs" dxfId="9" priority="11" stopIfTrue="1" operator="greaterThan">
      <formula>$AG$2</formula>
    </cfRule>
  </conditionalFormatting>
  <conditionalFormatting sqref="F9">
    <cfRule type="cellIs" dxfId="8" priority="8" stopIfTrue="1" operator="notEqual">
      <formula>$G$7</formula>
    </cfRule>
    <cfRule type="expression" dxfId="7" priority="9" stopIfTrue="1">
      <formula>$E$6=2</formula>
    </cfRule>
  </conditionalFormatting>
  <conditionalFormatting sqref="E17">
    <cfRule type="cellIs" dxfId="6" priority="6" stopIfTrue="1" operator="notEqual">
      <formula>$P$7</formula>
    </cfRule>
    <cfRule type="expression" dxfId="5" priority="7" stopIfTrue="1">
      <formula>$E$6=6</formula>
    </cfRule>
  </conditionalFormatting>
  <conditionalFormatting sqref="F17">
    <cfRule type="cellIs" dxfId="4" priority="4" stopIfTrue="1" operator="notEqual">
      <formula>$O$7</formula>
    </cfRule>
    <cfRule type="expression" dxfId="3" priority="5" stopIfTrue="1">
      <formula>$E$6=6</formula>
    </cfRule>
  </conditionalFormatting>
  <conditionalFormatting sqref="E21">
    <cfRule type="cellIs" dxfId="2" priority="2" stopIfTrue="1" operator="notEqual">
      <formula>$T$7</formula>
    </cfRule>
    <cfRule type="expression" dxfId="1" priority="3" stopIfTrue="1">
      <formula>$E$6=8</formula>
    </cfRule>
  </conditionalFormatting>
  <conditionalFormatting sqref="E4:X4">
    <cfRule type="cellIs" dxfId="0" priority="1" stopIfTrue="1" operator="equal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2" stopIfTrue="1" operator="notEqual" id="{00000000-000E-0000-0800-00002A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cellIs" priority="40" stopIfTrue="1" operator="notEqual" id="{00000000-000E-0000-0800-000028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8" stopIfTrue="1" operator="notEqual" id="{00000000-000E-0000-0800-000026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36" stopIfTrue="1" operator="notEqual" id="{00000000-000E-0000-0800-000024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34" stopIfTrue="1" operator="notEqual" id="{00000000-000E-0000-0800-000022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ellIs" priority="32" stopIfTrue="1" operator="notEqual" id="{00000000-000E-0000-0800-000020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cellIs" priority="30" stopIfTrue="1" operator="notEqual" id="{00000000-000E-0000-0800-00001E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cellIs" priority="28" stopIfTrue="1" operator="notEqual" id="{00000000-000E-0000-0800-00001C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cellIs" priority="23" stopIfTrue="1" operator="notEqual" id="{00000000-000E-0000-0800-000017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cellIs" priority="21" stopIfTrue="1" operator="notEqual" id="{00000000-000E-0000-0800-000015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cellIs" priority="19" stopIfTrue="1" operator="notEqual" id="{00000000-000E-0000-0800-000013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cellIs" priority="17" stopIfTrue="1" operator="notEqual" id="{00000000-000E-0000-0800-000011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cellIs" priority="12" stopIfTrue="1" operator="notEqual" id="{00000000-000E-0000-0800-00000C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cellIs" priority="10" stopIfTrue="1" operator="notEqual" id="{00000000-000E-0000-0800-00000A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cellIs" priority="8" stopIfTrue="1" operator="notEqual" id="{00000000-000E-0000-0800-000008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cellIs" priority="6" stopIfTrue="1" operator="notEqual" id="{00000000-000E-0000-0800-000006000000}">
            <xm:f>'C:\Users\Juris\Downloads\[Damas 40,50,70,dubultspeles (1).xlsx]Dubutspēles'!#REF!</xm:f>
            <x14:dxf>
              <fill>
                <patternFill>
                  <bgColor indexed="1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5" stopIfTrue="1" id="{00000000-000E-0000-0800-000005000000}">
            <xm:f>K9+'C:\Users\Juris\Downloads\[Damas 40,50,70,dubultspeles (1).xlsx]Dubutspēles'!#REF!&lt;3</xm:f>
            <x14:dxf>
              <font>
                <condense val="0"/>
                <extend val="0"/>
                <color indexed="9"/>
              </font>
            </x14:dxf>
          </x14:cfRule>
          <xm:sqref>K8 K10</xm:sqref>
        </x14:conditionalFormatting>
        <x14:conditionalFormatting xmlns:xm="http://schemas.microsoft.com/office/excel/2006/main">
          <x14:cfRule type="cellIs" priority="1" stopIfTrue="1" operator="equal" id="{00000000-000E-0000-0800-000001000000}">
            <xm:f>'C:\Users\Juris\Downloads\[Damas 40,50,70,dubultspeles (1).xlsx]Dubutspēles'!#REF!</xm:f>
            <x14:dxf>
              <font>
                <b/>
                <i val="0"/>
                <condense val="0"/>
                <extend val="0"/>
              </font>
              <fill>
                <patternFill>
                  <bgColor indexed="52"/>
                </patternFill>
              </fill>
            </x14:dxf>
          </x14:cfRule>
          <x14:cfRule type="cellIs" priority="2" stopIfTrue="1" operator="greaterThan" id="{00000000-000E-0000-0800-000002000000}">
            <xm:f>'C:\Users\Juris\Downloads\[Damas 40,50,70,dubultspeles (1).xlsx]Dubutspēles'!#REF!</xm:f>
            <x14:dxf>
              <font>
                <b/>
                <i val="0"/>
                <condense val="0"/>
                <extend val="0"/>
              </font>
              <fill>
                <patternFill>
                  <bgColor indexed="43"/>
                </patternFill>
              </fill>
            </x14:dxf>
          </x14:cfRule>
          <xm:sqref>L8:L11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Kopvērtējums</vt:lpstr>
      <vt:lpstr>Dāmas 40+ un 50+</vt:lpstr>
      <vt:lpstr>Dāmas 60+un 70+</vt:lpstr>
      <vt:lpstr>Kungi  40+</vt:lpstr>
      <vt:lpstr>Kungi 50+</vt:lpstr>
      <vt:lpstr>Kungi 60+</vt:lpstr>
      <vt:lpstr>Kungi 70+</vt:lpstr>
      <vt:lpstr>Dubultspēles</vt:lpstr>
    </vt:vector>
  </TitlesOfParts>
  <Company>QWERTY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Viesis</cp:lastModifiedBy>
  <cp:lastPrinted>2019-06-02T17:36:03Z</cp:lastPrinted>
  <dcterms:created xsi:type="dcterms:W3CDTF">2011-05-23T05:39:27Z</dcterms:created>
  <dcterms:modified xsi:type="dcterms:W3CDTF">2019-06-12T08:28:08Z</dcterms:modified>
</cp:coreProperties>
</file>