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butnicka\AppData\Local\Microsoft\Windows\INetCache\Content.Outlook\3ZJMWI5H\"/>
    </mc:Choice>
  </mc:AlternateContent>
  <xr:revisionPtr revIDLastSave="0" documentId="13_ncr:1_{DEAC8CEC-969B-489A-9E90-1ACCE50AD422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1.Pielikums_36 milj. 2021.g." sheetId="2" r:id="rId1"/>
    <sheet name="2.Pielikums _60 milj 2021.g." sheetId="1" r:id="rId2"/>
    <sheet name="3.Pielikums _2022-2023.gads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'3.Pielikums _2022-2023.gads'!$A$5:$I$77</definedName>
    <definedName name="AS2DocOpenMode" hidden="1">"AS2DocumentEdit"</definedName>
    <definedName name="BEx00291TFWM0SH72LN67BUNGOVC" hidden="1">#REF!</definedName>
    <definedName name="BEx00HU50CPAI00QYS8RH31HV892" hidden="1">#REF!</definedName>
    <definedName name="BEx01NHUJB8UAP930A5BCDCMYNEA" hidden="1">#REF!</definedName>
    <definedName name="BEx0208CCC0GPMY8E1YUS6CMS8LW" hidden="1">[1]ZQBC_PLN_01_03_N!#REF!</definedName>
    <definedName name="BEx027Q26MB8W11ZR5SY4LYW13MM" hidden="1">#REF!</definedName>
    <definedName name="BEx02S3RMMAM49IRGCTRSYXIBTM3" hidden="1">#REF!</definedName>
    <definedName name="BEx032AM2DL844ES1XUQULMO2T8F" hidden="1">#REF!</definedName>
    <definedName name="BEx1EMES7PS4H6TVFGLSKAUB0C4G" hidden="1">#REF!</definedName>
    <definedName name="BEx1H7X513BJSY31BXLRNLKF2DL3" hidden="1">#REF!</definedName>
    <definedName name="BEx1HDBC3V0SMEMHJ6FNBD808V81" hidden="1">#REF!</definedName>
    <definedName name="BEx1HI9C72EAJA5BQVO8AFVN8RH6" hidden="1">#REF!</definedName>
    <definedName name="BEx1HUJOE2F93EKUUTEF19LI90JG" hidden="1">[1]ZQZBC_REG_02_04!#REF!</definedName>
    <definedName name="BEx1HXE4ZIDYPNCS0IM3J3PDJHIX" hidden="1">#REF!</definedName>
    <definedName name="BEx1ILD9KYF8KV7QTO8AEJ2O44QJ" hidden="1">#REF!</definedName>
    <definedName name="BEx1IW5P9Z08SAPLGYM8MHHKGTE8" hidden="1">#REF!</definedName>
    <definedName name="BEx1IZ03YPLP7AX60UXK4V7IR1W1" hidden="1">#REF!</definedName>
    <definedName name="BEx1J0NL2IUMPIX5RPF7HM71A7CY" hidden="1">#REF!</definedName>
    <definedName name="BEx1J8QVM0ELU03BS6YLSVWWKA64" hidden="1">#REF!</definedName>
    <definedName name="BEx1J91O4L4U9RH1N6TZ5DMPA09Z" hidden="1">#REF!</definedName>
    <definedName name="BEx1JGE45F5PDQFFGLPFTKA7M1I8" hidden="1">#REF!</definedName>
    <definedName name="BEx1JVIVQ4HNH47Q8YHSFOT7XE3E" hidden="1">#REF!</definedName>
    <definedName name="BEx1KMHSDKGTN8PUUPW0T5J4VYIX" hidden="1">#REF!</definedName>
    <definedName name="BEx1KP6WIEC74GT8JHR2WP9QPQJZ" hidden="1">#REF!</definedName>
    <definedName name="BEx1KWJD9OT4RI2N2N6MN4BMO1PX" hidden="1">#REF!</definedName>
    <definedName name="BEx1KYS60F20L2OOLZ90K7WBIGTF" hidden="1">#REF!</definedName>
    <definedName name="BEx1MF8DBI0SECBUJO5235FRIR3R" hidden="1">#REF!</definedName>
    <definedName name="BEx1MJKVJJAUNYBM1BYB9LYH1CWL" hidden="1">#REF!</definedName>
    <definedName name="BEx1MMKMLWIJSHHE74V478CELFN5" hidden="1">#REF!</definedName>
    <definedName name="BEx1MS4BYFL60IBZC8LZ7VX13KM8" hidden="1">#REF!</definedName>
    <definedName name="BEx1N7UPHKMV146I76NFLOD466ZN" hidden="1">#REF!</definedName>
    <definedName name="BEx1NFSQ8OBXEVEO2J7XKVWL648X" hidden="1">#REF!</definedName>
    <definedName name="BEx1NU6EQD2X7ZYX7MH30RT06NKE" hidden="1">[1]ZQBC_PLN_01_03_N!#REF!</definedName>
    <definedName name="BEx1O29SHHY4NN4Q9BA6RJFYXTCO" hidden="1">#REF!</definedName>
    <definedName name="BEx1OBV1G3O5YRNMCQJK4X07U8ZR" hidden="1">[1]ZQZBC_REG_02_04!#REF!</definedName>
    <definedName name="BEx1OF5Q9HR3ZKT7VNQYLE1UY8BX" hidden="1">#REF!</definedName>
    <definedName name="BEx1OOWGET6S1KYHJBFZLD9XWWBC" hidden="1">#REF!</definedName>
    <definedName name="BEx1OVN4QERGPD9WLOCMS33UZ5HD" hidden="1">#REF!</definedName>
    <definedName name="BEx1OXL6TK8CFOQFV1VP2SPMQJQ3" hidden="1">#REF!</definedName>
    <definedName name="BEx1P2OSGCKL4ANRW5JU86B3OUP2" hidden="1">#REF!</definedName>
    <definedName name="BEx1PGH3GRG8414N36YXACK3CPOO" hidden="1">#REF!</definedName>
    <definedName name="BEx1PZI52U2L6EJ14D1UJRH12VF3" hidden="1">#REF!</definedName>
    <definedName name="BEx1QIOKL5Q10OA4YYC11TAJUBJD" hidden="1">#REF!</definedName>
    <definedName name="BEx1QL3156WEYPI3R9CJQ00GSPI4" hidden="1">#REF!</definedName>
    <definedName name="BEx1QPKVDU9SLK3O0E92FYO40BZP" hidden="1">#REF!</definedName>
    <definedName name="BEx1R97ILREFR0LOS6EL3KQNJHVO" hidden="1">[1]ZQZBC_REG_02_04!#REF!</definedName>
    <definedName name="BEx1RWFLPSSJNYBT45O733I6XDK9" hidden="1">[1]ZQZBC_REG_02_04!#REF!</definedName>
    <definedName name="BEx1S29Y998ITE3PDN2GJGJ309QO" hidden="1">#REF!</definedName>
    <definedName name="BEx1SUG5GCPP5E1UPZD3TR8HR1DH" hidden="1">#REF!</definedName>
    <definedName name="BEx1SWEE6QH7IS51BPQX1W6Z9OP6" hidden="1">#REF!</definedName>
    <definedName name="BEx1SXLDPNAODYVJG7J4NSKBOYLO" hidden="1">#REF!</definedName>
    <definedName name="BEx1T64YGK6TUA6FFFPBSX2QPPNB" hidden="1">#REF!</definedName>
    <definedName name="BEx1T9FNYP9XC413EICJJS3CIB3I" hidden="1">#REF!</definedName>
    <definedName name="BEx1TN7Z2YEMFUYVV51CQO4UUAYJ" hidden="1">#REF!</definedName>
    <definedName name="BEx1TW7NCS8E0LGFJ1322FYIRC7B" hidden="1">#REF!</definedName>
    <definedName name="BEx1U5Y88STU4G32G3NCHCEJ5QF5" hidden="1">#REF!</definedName>
    <definedName name="BEx1UOU0SIP0VL35IYJ3IEV9IEQ9" hidden="1">#REF!</definedName>
    <definedName name="BEx1V79N0TQAFIRH3KFHSLZAL1GW" hidden="1">#REF!</definedName>
    <definedName name="BEx1VZVTULZORT9RPBIYQMS8LAIS" hidden="1">#REF!</definedName>
    <definedName name="BEx1W66EZ12EH9GPTUTM3ET4FUL2" hidden="1">#REF!</definedName>
    <definedName name="BEx1W9RV1JQUGHRFI7EU9J8END50" hidden="1">#REF!</definedName>
    <definedName name="BEx1WHKK4EWJNI2ZYDJKG5VN3BOD" hidden="1">#REF!</definedName>
    <definedName name="BEx1XJ1394CX4S34Z4EZIYEQ73N8" hidden="1">#REF!</definedName>
    <definedName name="BEx1XM0ZHSX4LKVGHKLQT41WT4J7" hidden="1">#REF!</definedName>
    <definedName name="BEx1XPMHFJ6EMBC383RB1U9P1Y6O" hidden="1">#REF!</definedName>
    <definedName name="BEx3BAKJ2PVA6AP0FIEUIXNJRR1Q" hidden="1">#REF!</definedName>
    <definedName name="BEx3D5JXASMNSBUKYQ5DIK3ZFWAF" hidden="1">#REF!</definedName>
    <definedName name="BEx3DHE1CEQ0EUM0NF3VG4L8Y352" hidden="1">#REF!</definedName>
    <definedName name="BEx3DV115V8LX7NWYAJZTP346O7D" hidden="1">#REF!</definedName>
    <definedName name="BEx3EYAB2I7N6QDFHR9LIJKXKPR2" hidden="1">#REF!</definedName>
    <definedName name="BEx3F6Z7Y33TXV9KZVL5HE4EREHD" hidden="1">#REF!</definedName>
    <definedName name="BEx3FYZZKXJZZERKHK5KVPCXV8Z2" hidden="1">#REF!</definedName>
    <definedName name="BEx3GEL2IVRK3B7QT1Z061PXHSM2" hidden="1">#REF!</definedName>
    <definedName name="BEx3GJJ6IYBBSCURXRIA3BSCE5N1" hidden="1">#REF!</definedName>
    <definedName name="BEx3GYYQE4GM75J1C4G14SQ3HUNY" hidden="1">[1]ZQZBC_REG_02_04!#REF!</definedName>
    <definedName name="BEx3GYYQJ8UDIR9F1OFIENEZS7NF" hidden="1">#REF!</definedName>
    <definedName name="BEx3HSHFIL4OI87P0ATYG5URLRA7" hidden="1">#REF!</definedName>
    <definedName name="BEx3I7RORXESPXMIDKUURJTFXSAV" hidden="1">#REF!</definedName>
    <definedName name="BEx3ISR02IT8KYZ04V9ZZ4X3GTI0" hidden="1">#REF!</definedName>
    <definedName name="BEx3J038XRYS3ZOK3FXG4HGBXE5F" hidden="1">#REF!</definedName>
    <definedName name="BEx3J8C1U0FYI26JH9JI54RUZLAZ" hidden="1">#REF!</definedName>
    <definedName name="BEx3J92XIHJHWBI9NRU822WLQ848" hidden="1">#REF!</definedName>
    <definedName name="BEx3JKRQMYNU9ORP9UW5CKAI5NKC" hidden="1">#REF!</definedName>
    <definedName name="BEx3JL80G3AZGNZH0WT8T6OQ3PXQ" hidden="1">#REF!</definedName>
    <definedName name="BEx3JPF1VX9EQ3WW6Y43S8UX965K" hidden="1">#REF!</definedName>
    <definedName name="BEx3JZGFSV34NYGIFLMUPO321I52" hidden="1">#REF!</definedName>
    <definedName name="BEx3JZR6XIEL1LTK3JAQ2QHJZ653" hidden="1">#REF!</definedName>
    <definedName name="BEx3KNA4YR3MXLI9IM9P15UAW7MQ" hidden="1">#REF!</definedName>
    <definedName name="BEx3KO6H3WRDKXYD37B5379Y0XLC" hidden="1">#REF!</definedName>
    <definedName name="BEx3LI5FPRNE0KB6PP7EXTK9U5LJ" hidden="1">#REF!</definedName>
    <definedName name="BEx3LJNE53HQCNAYXJXZTS5YSOC7" hidden="1">#REF!</definedName>
    <definedName name="BEx3LR54HIP45KED74OABARDXXC3" hidden="1">#REF!</definedName>
    <definedName name="BEx3M2J4ZKTQMUNH4JK8EAYFHS9F" hidden="1">#REF!</definedName>
    <definedName name="BEx3MABND2VSOUTTVZ0PPZ7DTD57" hidden="1">#REF!</definedName>
    <definedName name="BEx3MYWG911V0YMT73OFHD748CEV" hidden="1">#REF!</definedName>
    <definedName name="BEx3NB1BS3C8N163E5A2M7TWZMIN" hidden="1">#REF!</definedName>
    <definedName name="BEx3NCZEK7I7ZTH867UNWHSBE5X3" hidden="1">#REF!</definedName>
    <definedName name="BEx3NFDQJ1UG1SOMDJP1TMQUI1WY" hidden="1">#REF!</definedName>
    <definedName name="BEx3NHH8CN35OXMD80N7V10NC97W" hidden="1">#REF!</definedName>
    <definedName name="BEx3OH56LZ7X59ZL0HJPA6QHYSY8" hidden="1">#REF!</definedName>
    <definedName name="BEx3OHFYXXT8O8BZECGO4G67T5KV" hidden="1">#REF!</definedName>
    <definedName name="BEx3OHW3021FOKZBPERP4SVSYT54" hidden="1">#REF!</definedName>
    <definedName name="BEx3OTVP3JBTBAPUS9RJMIIOJBHB" hidden="1">#REF!</definedName>
    <definedName name="BEx3OWKRCQ64AMBOB45C7OZOIL99" hidden="1">#REF!</definedName>
    <definedName name="BEx3Q34XI5G67Q6MKH9R08Y92W3W" hidden="1">#REF!</definedName>
    <definedName name="BEx3Q58GA3E2VZFYARH5P3P8STJ3" hidden="1">#REF!</definedName>
    <definedName name="BEx3R38YXLNQDFK6MYEKKE0L1AK6" hidden="1">#REF!</definedName>
    <definedName name="BEx3R3UKZ0W8VNAQUZQ23VQJXAYE" hidden="1">#REF!</definedName>
    <definedName name="BEx3RRTQZGQBFLT2QK81OSU8L2KL" hidden="1">#REF!</definedName>
    <definedName name="BEx3RZRLU0ALXJEMHH4AUF6XFENE" hidden="1">#REF!</definedName>
    <definedName name="BEx3SGJT4649KQVIMSVT1NIGYQ2O" hidden="1">#REF!</definedName>
    <definedName name="BEx3SRSBB6R9OZUJWQQ7U9YC6H7S" hidden="1">#REF!</definedName>
    <definedName name="BEx3T0BXISY2B5ITPCUSXFK8Z2T0" hidden="1">#REF!</definedName>
    <definedName name="BEx3T0H8MRQCYUG4XJPAPPP1ALFR" hidden="1">#REF!</definedName>
    <definedName name="BEx3TN998DP2QT7Y11HQ294YGUM6" hidden="1">#REF!</definedName>
    <definedName name="BEx577AWTP9RB5KT0IT37GVSHYD3" hidden="1">#REF!</definedName>
    <definedName name="BEx57JAHMGDF82LJ3ALTJ7B39NWD" hidden="1">#REF!</definedName>
    <definedName name="BEx57SA75AY5JB247DBW1TQSKLZ9" hidden="1">#REF!</definedName>
    <definedName name="BEx5862HDRKK9A5W951ZPLYGKI4J" hidden="1">#REF!</definedName>
    <definedName name="BEx58Z550XCJ7WCEA6HMEVVAZP5A" hidden="1">#REF!</definedName>
    <definedName name="BEx59GDFJZ0ZJ4MUQEPKQLDF207L" hidden="1">#REF!</definedName>
    <definedName name="BEx59OGQLT7S03BM8OE3KL2230SP" hidden="1">#REF!</definedName>
    <definedName name="BEx59QKB3F0ZSWRO8T3M5ZCMTK0X" hidden="1">#REF!</definedName>
    <definedName name="BEx59XWII6JS1HT1418VE1HDHDRA" hidden="1">#REF!</definedName>
    <definedName name="BEx5AB8S2ZYXI52R896Z9U1669M1" hidden="1">#REF!</definedName>
    <definedName name="BEx5AGHHEZYG9FF0SY884LUQIFFT" hidden="1">#REF!</definedName>
    <definedName name="BEx5AVX8GTF5GSWW9HPC7WO6CSAZ" hidden="1">#REF!</definedName>
    <definedName name="BEx5AXF71HAVQBJL2TY6WVQR0LLA" hidden="1">#REF!</definedName>
    <definedName name="BEx5C7KO889DNC9OX2RFJT8X97OC" hidden="1">#REF!</definedName>
    <definedName name="BEx5CGV5C5LD5SZW1HQYATR3PZW1" hidden="1">#REF!</definedName>
    <definedName name="BEx5CHRIWISAWGZYX61UGC3I5MPW" hidden="1">[1]ZQZBC_PLN_01_06_N!#REF!</definedName>
    <definedName name="BEx5CXCJP0NSI1HRWHLBC5OL8KTU" hidden="1">[1]ZQBC_PLN_01_03_N!#REF!</definedName>
    <definedName name="BEx5D6N1N8R3N5P6KF3KQCG36HE5" hidden="1">#REF!</definedName>
    <definedName name="BEx5DCHCU9JR9EVSNYZ48ATUI5WX" hidden="1">#REF!</definedName>
    <definedName name="BEx5DE4R8ZT214VEWH6I31J9ODP1" hidden="1">#REF!</definedName>
    <definedName name="BEx5DFMPS5X96RJDOCJY23G0L5T4" hidden="1">#REF!</definedName>
    <definedName name="BEx5DYYLHKHCNBKMYSP0TUJ1QSJQ" hidden="1">#REF!</definedName>
    <definedName name="BEx5EB8X1QMUK8A3RJA0NR2IFEF8" hidden="1">#REF!</definedName>
    <definedName name="BEx5EOA86ZTLBOBQ6O0SRXWP9S7C" hidden="1">#REF!</definedName>
    <definedName name="BEx5EWDIYSY9PGSDBF98H9RCMYGX" hidden="1">#REF!</definedName>
    <definedName name="BEx5EYMIRHIZXOWMET7JJ918MHW4" hidden="1">#REF!</definedName>
    <definedName name="BEx5F1BNSJ89ROV8TQB9SLLMELUX" hidden="1">#REF!</definedName>
    <definedName name="BEx5F5D7Z3AZ3S9IXH1FODWIBR68" hidden="1">#REF!</definedName>
    <definedName name="BEx5FBD0PMNMHDQKZ819JIVB3ASX" hidden="1">#REF!</definedName>
    <definedName name="BEx5FLEEMZW7NUQC8NSY6T2A2Z59" hidden="1">#REF!</definedName>
    <definedName name="BEx5FRJNRVC8CPJB39KJE6BQ10XL" hidden="1">#REF!</definedName>
    <definedName name="BEx5FSW64TA7L06BOFLVWW013BY4" hidden="1">#REF!</definedName>
    <definedName name="BEx5G0JCQG7R4GNO578EY5CF2WNR" hidden="1">#REF!</definedName>
    <definedName name="BEx5GCIXWUWYBRRKNS6SW7MSKVJ9" hidden="1">[1]ZQZBC_REG_02_04!#REF!</definedName>
    <definedName name="BEx5GM47FQDOSQ5WGRIN1R0SEOLK" hidden="1">#REF!</definedName>
    <definedName name="BEx5GTR9OPOVBQ4J2HOD0SU5KWXY" hidden="1">#REF!</definedName>
    <definedName name="BEx5H61MX1Y5PPT6J1V4BH6YL0N8" hidden="1">[1]ZQBC_PLN_01_03_N!#REF!</definedName>
    <definedName name="BEx5H8FYO7QVVHOWZ4P3JBUMBYEA" hidden="1">#REF!</definedName>
    <definedName name="BEx5HEAEICK0UF0TVT8K1A4N5RCU" hidden="1">#REF!</definedName>
    <definedName name="BEx5HR0VTNSJYMKXAYNOX1YES8OI" hidden="1">#REF!</definedName>
    <definedName name="BEx5I35TILQTCIK986SSI06XGPYY" hidden="1">#REF!</definedName>
    <definedName name="BEx5I6WSHHZ52M3KEJ3IAI1ZKOMS" hidden="1">#REF!</definedName>
    <definedName name="BEx5I898BJP9D67ZHG7097ZPXYAG" hidden="1">#REF!</definedName>
    <definedName name="BEx5IGCK5JSNWJYHV82X8U6TCPFB" hidden="1">#REF!</definedName>
    <definedName name="BEx5J8TK6J2UGBW37HI2SCFI4O2E" hidden="1">#REF!</definedName>
    <definedName name="BEx5JB2F8WF84L5FQ69JISMHNTVK" hidden="1">#REF!</definedName>
    <definedName name="BEx5JP5JBXZQ5TXL6H3JHVGPB0GD" hidden="1">#REF!</definedName>
    <definedName name="BEx5K0JK3E42ZHG1JH7Z7W3RY7DA" hidden="1">#REF!</definedName>
    <definedName name="BEx5KOYSUSMPMB5VLEMHY0ANORN8" hidden="1">#REF!</definedName>
    <definedName name="BEx5L4JWTG16ALFDQDG17M6J4C0F" hidden="1">#REF!</definedName>
    <definedName name="BEx5LELEEAICA4KFUKGOPOIKL9NR" hidden="1">#REF!</definedName>
    <definedName name="BEx5MO59P5WWA0CCBUQJN78E9O34" hidden="1">#REF!</definedName>
    <definedName name="BEx5N2Z8YJQ1G8EVUKDSPBNEAKJW" hidden="1">#REF!</definedName>
    <definedName name="BEx5N4BWM2LYG4WNE87UGZ9BH1I5" hidden="1">#REF!</definedName>
    <definedName name="BEx5NRK15YJIY23N8U2MFMYSEQA7" hidden="1">#REF!</definedName>
    <definedName name="BEx5OK6DC16CM7OWKQXLV44ZK9IR" hidden="1">#REF!</definedName>
    <definedName name="BEx5ONBPFMS4SCSLB6KPCHJ0AWTP" hidden="1">#REF!</definedName>
    <definedName name="BEx5ONXAE0DMRG4WQ9DTBNC59T1N" hidden="1">#REF!</definedName>
    <definedName name="BEx5OR7ZRGHEZGRPE2M6L03SBJPM" hidden="1">#REF!</definedName>
    <definedName name="BEx5P91WJTN8QGJ866QZ3F1M6SNA" hidden="1">#REF!</definedName>
    <definedName name="BEx5PB5F014M1BTQWCPT2UOXBXRT" hidden="1">#REF!</definedName>
    <definedName name="BEx5PNFTCHG9FM0BPRC20G3CJ09M" hidden="1">#REF!</definedName>
    <definedName name="BEx5PV309UV13TA0A7SGNBYR9K15" hidden="1">#REF!</definedName>
    <definedName name="BEx5PZQ52UBTXI53RWCO5AJTC8PN" hidden="1">#REF!</definedName>
    <definedName name="BEx5RG6CWHJK87HMTGHQ3BLB32WJ" hidden="1">#REF!</definedName>
    <definedName name="BEx73YWN8ENJTFR6NJ1IBTAH0HB5" hidden="1">#REF!</definedName>
    <definedName name="BEx75262ODJ8IEZ310LOI4HCAZ6D" hidden="1">#REF!</definedName>
    <definedName name="BEx759D26E46YIRTFFPTPTT2V1NC" hidden="1">#REF!</definedName>
    <definedName name="BEx76KKCYTTLKPNX4GQS5I8TO92F" hidden="1">#REF!</definedName>
    <definedName name="BEx76TK0AXZO9PBDLJIGH3WNKI84" hidden="1">#REF!</definedName>
    <definedName name="BEx771SSXSI588G8HF38L6GDL00G" hidden="1">#REF!</definedName>
    <definedName name="BEx77TTJYNS6TPSI75BIWH4M7S4Y" hidden="1">#REF!</definedName>
    <definedName name="BEx77UV9C664UJ5IVC1UIHNHFGVF" hidden="1">#REF!</definedName>
    <definedName name="BEx7809FXG0OGVTGRHA9W8KVZDX9" hidden="1">#REF!</definedName>
    <definedName name="BEx781M34BS66TJ0X6Q45BD61CR3" hidden="1">#REF!</definedName>
    <definedName name="BEx79I23NWSY7O39JF9L6HV2AA69" hidden="1">#REF!</definedName>
    <definedName name="BEx79LSWPLVZG6AVWXT2U4UD2LWE" hidden="1">[1]ZQZBC_REG_02_04!#REF!</definedName>
    <definedName name="BEx79P3LD0VU95LB75HZDOBD728T" hidden="1">#REF!</definedName>
    <definedName name="BEx7AD896KXVUIDJQHJAVECPL0U7" hidden="1">[1]ZQBC_PLN_01_03_N!#REF!</definedName>
    <definedName name="BEx7ADODDE6JWHZJTXMZ1B4O4SBT" hidden="1">#REF!</definedName>
    <definedName name="BEx7AMTIU5EFIKBKTG4RK77XZKPA" hidden="1">#REF!</definedName>
    <definedName name="BEx7AY21FW2F1MCM9KPLOWB6SCHP" hidden="1">#REF!</definedName>
    <definedName name="BEx7B1YB2R24LSVC51Y2T3HJT43J" hidden="1">[1]ZQBC_PLN_01_03_N!#REF!</definedName>
    <definedName name="BEx7BM182B3OS37J9XFAWW1OPNNL" hidden="1">#REF!</definedName>
    <definedName name="BEx7CAB0SE4KI9LM0WH3QEU4MBOV" hidden="1">#REF!</definedName>
    <definedName name="BEx7DOCWEVFL33G21XPYE8OHDYH1" hidden="1">#REF!</definedName>
    <definedName name="BEx7DWQZUDNCKJD7VAYS1OF6GO6F" hidden="1">#REF!</definedName>
    <definedName name="BEx7EF15SEK92OSBPPT39TW3ETOH" hidden="1">#REF!</definedName>
    <definedName name="BEx7EMDFZVNG0CI6XDF0XLVN2YYP" hidden="1">#REF!</definedName>
    <definedName name="BEx7F4NLBXDYNEG2ACHXRYHNVZLH" hidden="1">#REF!</definedName>
    <definedName name="BEx7F7CQJ5U6TAAGWPCKW7OEOF7H" hidden="1">#REF!</definedName>
    <definedName name="BEx7FMC5NOFD7ZS6KOSC48N8YQWG" hidden="1">#REF!</definedName>
    <definedName name="BEx7FSXJXAFU0GFEOF8OBF16KXF6" hidden="1">[1]ZQBC_PLN_01_03_N!#REF!</definedName>
    <definedName name="BEx7FYMJY7MDGMDXB1ZJVW35MQG1" hidden="1">#REF!</definedName>
    <definedName name="BEx7FZTQB6JFDFCIA7I3ITZLZ77G" hidden="1">#REF!</definedName>
    <definedName name="BEx7HITIHHI9ODLIPYQ2U39LHC6T" hidden="1">#REF!</definedName>
    <definedName name="BEx7I2WH57NDYZ7O7Y9VMRSX5SH5" hidden="1">[1]ZQZBC_PLN_01_06_N!#REF!</definedName>
    <definedName name="BEx7IGU383JMFSA3XVEJUTU1M92K" hidden="1">#REF!</definedName>
    <definedName name="BEx7II6K98UXG6IS9TQ0INENDJ0N" hidden="1">#REF!</definedName>
    <definedName name="BEx7INKRCFXCAHQXTPOYVCGP4YGZ" hidden="1">#REF!</definedName>
    <definedName name="BEx7J7YHLVXCHSFWTFZOCPX4XEOU" hidden="1">#REF!</definedName>
    <definedName name="BEx7JIANCFTKGPCB9NYP49YZ6IWJ" hidden="1">#REF!</definedName>
    <definedName name="BEx7JSMYMYM6O48S30VZU7G7IU8T" hidden="1">#REF!</definedName>
    <definedName name="BEx7L9OLKK3VGDIFP9MGI31S03AI" hidden="1">[1]ZQBC_PLN_01_03_N!#REF!</definedName>
    <definedName name="BEx7LBXKYXZWP7OFD145UNSUD0CC" hidden="1">#REF!</definedName>
    <definedName name="BEx7MA8WPQ1G26NDP55TSRVR22I5" hidden="1">#REF!</definedName>
    <definedName name="BEx7MA8WWC60O1OG19F9S4VZQIUM" hidden="1">#REF!</definedName>
    <definedName name="BEx7MBQUS90XM01HG3QP9VSB45JM" hidden="1">#REF!</definedName>
    <definedName name="BEx7MHFTPWV1O2S9G3LJU6TJ0U9G" hidden="1">#REF!</definedName>
    <definedName name="BEx7MJ8LL3PU25CBOM4EY29J0XK2" hidden="1">#REF!</definedName>
    <definedName name="BEx7MM8GRDLF6ZFX6M14CPSOWVPK" hidden="1">#REF!</definedName>
    <definedName name="BEx906Q8UE7ZQX141CKE7F6E3QRP" hidden="1">#REF!</definedName>
    <definedName name="BEx90BODOC50E1PA6K9OCSK2WKB4" hidden="1">#REF!</definedName>
    <definedName name="BEx91HHGHKIGJHFEIGTMDH9GJGW2" hidden="1">#REF!</definedName>
    <definedName name="BEx92AK0EY4R6RRG324WTHF2QFU8" hidden="1">#REF!</definedName>
    <definedName name="BEx92CNKI9BA08E5SP34O6JG0JT9" hidden="1">#REF!</definedName>
    <definedName name="BEx92PUAJ86STQCU33LZ05E5NA4J" hidden="1">#REF!</definedName>
    <definedName name="BEx92WVSOCD3RLUNZBF8M8X7OISC" hidden="1">#REF!</definedName>
    <definedName name="BEx94KDG7EPUMXXPEYA4O6T2OZL7" hidden="1">#REF!</definedName>
    <definedName name="BEx9563MH34JSHPOSLRMY9J2PZY8" hidden="1">#REF!</definedName>
    <definedName name="BEx95QHAWLL5W9B6OFN0OQSZ0LJL" hidden="1">#REF!</definedName>
    <definedName name="BEx95VF8S7TCG3Z7QJAUBG9OPU3T" hidden="1">#REF!</definedName>
    <definedName name="BEx9632HUTUI1OXE2RH08QZXV6OV" hidden="1">#REF!</definedName>
    <definedName name="BEx96B0CB2RWVNNIHCRB1YAXSR18" hidden="1">#REF!</definedName>
    <definedName name="BEx96B0HI8T3Q0EERV08GOO6SL53" hidden="1">#REF!</definedName>
    <definedName name="BEx96HWH7U8Z8BT0X9P12QBSLDOT" hidden="1">#REF!</definedName>
    <definedName name="BEx96II22L7OXVQ4X5X1NZ61YJLA" hidden="1">#REF!</definedName>
    <definedName name="BEx96KASH2RZXWWFV9T6M30JU0E0" hidden="1">#REF!</definedName>
    <definedName name="BEx96RSI9NN39KBJDHZFN2TZRFUU" hidden="1">#REF!</definedName>
    <definedName name="BEx976BXCAH2LW8HXFE1L0IFKRTV" hidden="1">#REF!</definedName>
    <definedName name="BEx9811STXRX2VI9PP7XGDK699WC" hidden="1">#REF!</definedName>
    <definedName name="BEx985OYX81U979Z46PJQ4F0DJIQ" hidden="1">#REF!</definedName>
    <definedName name="BEx98GS6HRT03QE3QN8PU8B6ZDCK" hidden="1">#REF!</definedName>
    <definedName name="BEx98UKGRATBYK7YT0K6OBIIG3P4" hidden="1">#REF!</definedName>
    <definedName name="BEx99FZUOSXPB5LBP45ZGOVJ2DJW" hidden="1">#REF!</definedName>
    <definedName name="BEx99PVWMMKMOSRQV65US8ZXBP13" hidden="1">#REF!</definedName>
    <definedName name="BEx9AIIFFPTQKKLOQY3SA0D51FZV" hidden="1">#REF!</definedName>
    <definedName name="BEx9AN5KUGSGKSFB2NDCGFC5TTLO" hidden="1">[1]ZQZBC_REG_02_04!#REF!</definedName>
    <definedName name="BEx9AQAS8LWBA1DB17STOOPCB5F5" hidden="1">[1]ZQBC_PLN_01_03_N!#REF!</definedName>
    <definedName name="BEx9AYOW6W1RCJB9C4J8RXWSJRWM" hidden="1">#REF!</definedName>
    <definedName name="BEx9BIRT7364B07DW7FMC00HEHCI" hidden="1">#REF!</definedName>
    <definedName name="BEx9BLGVLM1WK2JP2725FA95HV1M" hidden="1">#REF!</definedName>
    <definedName name="BEx9DBIBX7W2YOI6MEZDS2IZIQC9" hidden="1">#REF!</definedName>
    <definedName name="BEx9DC3WYKZTOOROT10E1J2HJ38F" hidden="1">#REF!</definedName>
    <definedName name="BEx9DFEGO087V4L9VXPZH78OXUHN" hidden="1">#REF!</definedName>
    <definedName name="BEx9DJ5FHKGQGZ9Q3AUR445WZPKR" hidden="1">#REF!</definedName>
    <definedName name="BEx9DJQZ74XAFXOJCRDWUCV7BXBD" hidden="1">#REF!</definedName>
    <definedName name="BEx9E1KWMBZY7DZ2W81Y28KREC8K" hidden="1">#REF!</definedName>
    <definedName name="BEx9EGV6CYG6ZG9E7TMR9RZYSGH1" hidden="1">#REF!</definedName>
    <definedName name="BEx9EIIL3MUQBD4ZYG7W1J3C5R3P" hidden="1">#REF!</definedName>
    <definedName name="BEx9FKVIU1R1D6J2Q36IQCU8DCEX" hidden="1">#REF!</definedName>
    <definedName name="BEx9GFAR0PPRLWMHF6966JUX8WOU" hidden="1">#REF!</definedName>
    <definedName name="BEx9GHOWIATRBTAFYZCDVDOJPG3X" hidden="1">#REF!</definedName>
    <definedName name="BEx9GJXW8UK9GOBZPQJGA4FL0M2O" hidden="1">#REF!</definedName>
    <definedName name="BEx9GQ8I2G33TZ06DURDD3OVVVH0" hidden="1">#REF!</definedName>
    <definedName name="BEx9H3VD68DFWCMM9L9ES0OI38OJ" hidden="1">#REF!</definedName>
    <definedName name="BEx9H463VQADMKZN7N5G3AEZKKLN" hidden="1">#REF!</definedName>
    <definedName name="BEx9HKT139HM6SWSHO6XVRFA9D25" hidden="1">#REF!</definedName>
    <definedName name="BEx9HU3BPAK91G2PCXDFTVS39TF6" hidden="1">#REF!</definedName>
    <definedName name="BEx9I0U78LVEHO0MPOB5U4RHMUBV" hidden="1">#REF!</definedName>
    <definedName name="BEx9I2MX3GRNC957J8FMHNWP04Q5" hidden="1">#REF!</definedName>
    <definedName name="BEx9IIO2GFG5G3M13E0XY13CS1X5" hidden="1">#REF!</definedName>
    <definedName name="BEx9IPV0JNXRW2B881C8WBY5U1KI" hidden="1">#REF!</definedName>
    <definedName name="BEx9J5G4KNTENNKR0I8QUXAH63HY" hidden="1">#REF!</definedName>
    <definedName name="BEx9JN4PE4DD8H97OYR79YH4TT1W" hidden="1">#REF!</definedName>
    <definedName name="BEx9JP87NI23ZCG507BZPI9RDVNS" hidden="1">#REF!</definedName>
    <definedName name="BExAVL1638ABE13R5SQH026SK9EX" hidden="1">#REF!</definedName>
    <definedName name="BExAW1IMBQBTU0E5J2TQQI2B79VY" hidden="1">#REF!</definedName>
    <definedName name="BExAWQOWYU52ADY8PJEW07L8V0LR" hidden="1">#REF!</definedName>
    <definedName name="BExAWRAJJGQ14IEYUSEF2A75Y29Q" hidden="1">#REF!</definedName>
    <definedName name="BExAXBO7C5ABG11DBFA3YE6QOHIJ" hidden="1">#REF!</definedName>
    <definedName name="BExAXD0OJP1HKJKJ5K01GDQ5ZNUN" hidden="1">#REF!</definedName>
    <definedName name="BExAXKYORDQC03W5C0H08JVIEXU4" hidden="1">#REF!</definedName>
    <definedName name="BExAY9JGYSISL3L87W3W7QBQCYOH" hidden="1">#REF!</definedName>
    <definedName name="BExAYGQ74PJTS6LEG3M06ZBDBD3W" hidden="1">#REF!</definedName>
    <definedName name="BExAZEW9RFEB53NSLTQHJR5KW05P" hidden="1">#REF!</definedName>
    <definedName name="BExAZOC6XQOJNQTSOVB8QUBDEM7O" hidden="1">#REF!</definedName>
    <definedName name="BExAZOHJNJ3OWICYTAY04Q25XN3R" hidden="1">#REF!</definedName>
    <definedName name="BExB0EPIWU3MF95AV50Q7N6AUGB3" hidden="1">#REF!</definedName>
    <definedName name="BExB0G260IMYB3VLVDPA5K54HYBY" hidden="1">#REF!</definedName>
    <definedName name="BExB0MYBF7BVQ9V0ITCDFR9URZXH" hidden="1">#REF!</definedName>
    <definedName name="BExB1DH4P2EVOI478BAF6G8GWQZX" hidden="1">#REF!</definedName>
    <definedName name="BExB1E2PI3YB9R2S4E9KA0I5F7F2" hidden="1">#REF!</definedName>
    <definedName name="BExB1EO9IK6VVT3ZJU8OA7ISGQWB" hidden="1">[1]ZQBC_PLN_01_03_N!#REF!</definedName>
    <definedName name="BExB1KTDW9PPFVAAGRLUC0Q6UAY2" hidden="1">#REF!</definedName>
    <definedName name="BExB29OXW83G4RINVNPVFQZYP15G" hidden="1">#REF!</definedName>
    <definedName name="BExB2VPW6K0D6PXFNB2EI2PAJRLJ" hidden="1">#REF!</definedName>
    <definedName name="BExB3JUJXC8QYV4XAOBJCULQAADA" hidden="1">#REF!</definedName>
    <definedName name="BExB41TWQ6820BR7SVX3Q7SR1LZ8" hidden="1">#REF!</definedName>
    <definedName name="BExB44OC6FOXVZBDEY5BR6SHCZNQ" hidden="1">#REF!</definedName>
    <definedName name="BExB4A2KCGRFVC87ZRC18R8O2XYF" hidden="1">#REF!</definedName>
    <definedName name="BExB50W4NZMCTI79LJI7K2M3YYWH" hidden="1">#REF!</definedName>
    <definedName name="BExB5FFI169HPUHIANYQ0AD30899" hidden="1">#REF!</definedName>
    <definedName name="BExB5QO1H00A2F31OA0QJMJ9IBK1" hidden="1">#REF!</definedName>
    <definedName name="BExB5U9JN1UHEARI0481VU3P9GGG" hidden="1">#REF!</definedName>
    <definedName name="BExB6ALHO50DC73G2A4ASHMSPM4W" hidden="1">#REF!</definedName>
    <definedName name="BExB719QDZHUCTEG17RLVAVI7NF7" hidden="1">#REF!</definedName>
    <definedName name="BExB7749H9BAN46UEXTPW9MWLDL4" hidden="1">#REF!</definedName>
    <definedName name="BExB78M1VRF2LR9CU9MYJY68R1GW" hidden="1">#REF!</definedName>
    <definedName name="BExB78WULSYWGEPQ4MRTK78PT3NF" hidden="1">#REF!</definedName>
    <definedName name="BExB7A44ESAWP3PMXNXFDPRXTP0T" hidden="1">#REF!</definedName>
    <definedName name="BExB7CCZRTPP5XRFAR84CPLTOXI3" hidden="1">#REF!</definedName>
    <definedName name="BExB7JJWTPXE7I91QSE59OHIGWW6" hidden="1">#REF!</definedName>
    <definedName name="BExB8KEWJQOO05VHW4CS61VYZE5U" hidden="1">#REF!</definedName>
    <definedName name="BExB9EDVITSRZC6AZLBXID7PHJ91" hidden="1">#REF!</definedName>
    <definedName name="BExB9YRJT7W79QH0GANZ95GLGTVE" hidden="1">#REF!</definedName>
    <definedName name="BExBA6K3TLYXUTIOWFXK3NMRGHR2" hidden="1">#REF!</definedName>
    <definedName name="BExBA6PE8EEX0NM9BM28HHNN23ES" hidden="1">#REF!</definedName>
    <definedName name="BExBAQ6Q2YRK8BWGHD73X0U6HX7V" hidden="1">#REF!</definedName>
    <definedName name="BExBAVA55ICV4FQI243PBJYPUA75" hidden="1">#REF!</definedName>
    <definedName name="BExBBH5SN6L572X4H3M4QTZFF7T0" hidden="1">[1]ZQZBC_PLN_01_06_N!#REF!</definedName>
    <definedName name="BExBBONITUEQJHSQOLFGHVHC65A9" hidden="1">[1]ZQZBC_REG_02_04!#REF!</definedName>
    <definedName name="BExBCBFKB15FXW0NFNSZEZQRQ8H6" hidden="1">[1]ZQBC_PLN_01_03_N!#REF!</definedName>
    <definedName name="BExBCIH0UBOD07PZ27392P9YXEYX" hidden="1">#REF!</definedName>
    <definedName name="BExBCOGUPM5Z6QHXYY5E10ELG9G8" hidden="1">#REF!</definedName>
    <definedName name="BExBDCLASWBCUKQ99SIH7MEJ6YOG" hidden="1">#REF!</definedName>
    <definedName name="BExBE7BBX2NP1GFQT3X635DFIIBD" hidden="1">#REF!</definedName>
    <definedName name="BExBEA0GG7687K6HIOVHXOZ6PD3F" hidden="1">#REF!</definedName>
    <definedName name="BExBEKY7F5N6N9WH09ZKFZ3TJJ14" hidden="1">#REF!</definedName>
    <definedName name="BExBENN9Z0JJ1YMZZDUYFE3OR74M" hidden="1">#REF!</definedName>
    <definedName name="BExCRYEGVK7KU00YBTX1M0GH26ZC" hidden="1">#REF!</definedName>
    <definedName name="BExCS374J04NGO2XYCNH8S3KUK18" hidden="1">[1]ZQBC_PLN_01_03_N!#REF!</definedName>
    <definedName name="BExCS9SHI3N58U0N2PGEOZ4RH8IF" hidden="1">#REF!</definedName>
    <definedName name="BExCSHFJMTBG8TXFAPM1YMJ2C7TB" hidden="1">#REF!</definedName>
    <definedName name="BExCSUGZNI42DM5JIEXJLRDBF6Z4" hidden="1">[1]ZQZBC_REG_02_04!#REF!</definedName>
    <definedName name="BExCTH8YWODCTNH1ADX45WCZUZ5C" hidden="1">#REF!</definedName>
    <definedName name="BExCUQCQVOC1XPB61WI3R3CW0CRD" hidden="1">#REF!</definedName>
    <definedName name="BExCV155OWE7PIVZUK23BXNDWP3Q" hidden="1">#REF!</definedName>
    <definedName name="BExCV3ZMETOSDFFYA3PTQUD7GPJM" hidden="1">#REF!</definedName>
    <definedName name="BExCV5N016BKAHGA5WBLU48U1RS3" hidden="1">#REF!</definedName>
    <definedName name="BExCVM9RY4KS1QHWHDGY48P399TD" hidden="1">#REF!</definedName>
    <definedName name="BExCWV80WWPJLTUL2VJBPU5W7SI9" hidden="1">#REF!</definedName>
    <definedName name="BExCXT8KYZE7Q8L5Z2LZX96ANYH9" hidden="1">#REF!</definedName>
    <definedName name="BExCXVHM1BRN73RACVC4B9T2I1YG" hidden="1">#REF!</definedName>
    <definedName name="BExCXWDY0AOQLRBGHBB2DDB68LEF" hidden="1">[1]ZQBC_PLN_01_03_N!#REF!</definedName>
    <definedName name="BExCY887SHTTEYO0U875YVNOAV60" hidden="1">#REF!</definedName>
    <definedName name="BExCYTYF7KGOW2BCYK1LH7OMH040" hidden="1">#REF!</definedName>
    <definedName name="BExCZ8CA1LQC2DRCGF6SW926PTMI" hidden="1">#REF!</definedName>
    <definedName name="BExD0L6V9ZAQ8DYCKUZHD1HCK0R6" hidden="1">#REF!</definedName>
    <definedName name="BExD0YDM6QOAH0SUN3EB83EKA7JZ" hidden="1">#REF!</definedName>
    <definedName name="BExD11IYZB04LHMTVAC6VO4DE2DR" hidden="1">#REF!</definedName>
    <definedName name="BExD1TP06FGT18KW5BYXXVZB0NZC" hidden="1">#REF!</definedName>
    <definedName name="BExD23QJNRMXRMQLM98NN33TURL6" hidden="1">#REF!</definedName>
    <definedName name="BExD246NLMA11PV6Y99H1FAEAOGI" hidden="1">#REF!</definedName>
    <definedName name="BExD2DBTWO7RQCUN679N84OXQ5OT" hidden="1">#REF!</definedName>
    <definedName name="BExD2ETTJYF64I3N9P3TP46EW3NG" hidden="1">#REF!</definedName>
    <definedName name="BExD2O9L33JZKZOL6FY41I5S1591" hidden="1">#REF!</definedName>
    <definedName name="BExD2VWMESKUJL8ZGDBUAQV67D7Q" hidden="1">#REF!</definedName>
    <definedName name="BExD3ESDJXZXXBH1F4AJUVK5HPGN" hidden="1">#REF!</definedName>
    <definedName name="BExD3KXILJSLO1GNOXBY52GJPVTY" hidden="1">#REF!</definedName>
    <definedName name="BExD3O2VQHMUJ12Y5K7ZJ4UX1FYC" hidden="1">#REF!</definedName>
    <definedName name="BExD3ZX46964SM8TAF5PFJHE1X8V" hidden="1">#REF!</definedName>
    <definedName name="BExD4BR8QFJNSY44FUCSMWOEFWM9" hidden="1">#REF!</definedName>
    <definedName name="BExD4NAKCGI0A97E382ZDPX0UYWK" hidden="1">#REF!</definedName>
    <definedName name="BExD53BQVO4DZ3KUOQ4QMNZQIO51" hidden="1">#REF!</definedName>
    <definedName name="BExD5FBB7KCQQLQDGVGVASJKNVTS" hidden="1">#REF!</definedName>
    <definedName name="BExD5YHUPYG63IIQASMTVOB8J7EN" hidden="1">[1]ZQZBC_REG_02_04!#REF!</definedName>
    <definedName name="BExD6TD71XX9N49HGDUK8MXKKXYU" hidden="1">#REF!</definedName>
    <definedName name="BExD74LQMOBXLBZOAA3JSIKTP1I3" hidden="1">#REF!</definedName>
    <definedName name="BExD7GFZVGH9M9T7QDEKAI00Y8MZ" hidden="1">#REF!</definedName>
    <definedName name="BExD7VFH7K6AZE1MD0CWFQ5FP9OU" hidden="1">[1]ZQBC_PLN_01_03_N!#REF!</definedName>
    <definedName name="BExD7XJ00CUN1NP0Q2FUR4KBFTZG" hidden="1">#REF!</definedName>
    <definedName name="BExD8DEOZEU2F6BY1LG8OX5FFVIE" hidden="1">#REF!</definedName>
    <definedName name="BExD9FX2QXLTBF9PYSSKEWXA1I61" hidden="1">#REF!</definedName>
    <definedName name="BExD9H9OZGM7SX84VYX9N7KFJ268" hidden="1">#REF!</definedName>
    <definedName name="BExDA8ZOARVEQ1TIPE80ROPCZDQJ" hidden="1">#REF!</definedName>
    <definedName name="BExDAKZAX8R6L0QCZSZ72YS114XS" hidden="1">#REF!</definedName>
    <definedName name="BExDAP0ZHY8ZXU6RB652G3F9U9JR" hidden="1">[1]ZQZBC_REG_02_04!#REF!</definedName>
    <definedName name="BExDATTNCV0F68Y5PK3GMRSXBEPR" hidden="1">#REF!</definedName>
    <definedName name="BExDC14O9WFNT0WE801ENJUU5L5J" hidden="1">#REF!</definedName>
    <definedName name="BExEOJ41HX998KGAAA8TYGGS7X8M" hidden="1">#REF!</definedName>
    <definedName name="BExEON0ALKWI5WIGWRJLLTF4XGCC" hidden="1">#REF!</definedName>
    <definedName name="BExEPC15P2REPF88BIEY2UMCP9GM" hidden="1">#REF!</definedName>
    <definedName name="BExEPEVPYN0G39HQ3DU1M85J9MER" hidden="1">#REF!</definedName>
    <definedName name="BExEPR64GURFJHR2U73JSL2UON2A" hidden="1">#REF!</definedName>
    <definedName name="BExEQEJPDDC0SUQQHSBVHX1VETKU" hidden="1">#REF!</definedName>
    <definedName name="BExEQJ1K3Q7LOLBHHKVOZD6EXF1U" hidden="1">#REF!</definedName>
    <definedName name="BExEQSHC2NRA0LAKB0JUMSYJWC5P" hidden="1">#REF!</definedName>
    <definedName name="BExEQUFDXWZN9ROGQISKH4SDFZYX" hidden="1">#REF!</definedName>
    <definedName name="BExER57UU183X1RFWKP1BH49FEJE" hidden="1">#REF!</definedName>
    <definedName name="BExERLEGOJ8LKU0LINW33J526GVF" hidden="1">#REF!</definedName>
    <definedName name="BExES2S9BD8ZXCTKN9JER0HI5OA6" hidden="1">[1]ZQBC_PLN_01_03_N!#REF!</definedName>
    <definedName name="BExES3ZGDXY8KNY6G6Z0C2Q7W1UE" hidden="1">#REF!</definedName>
    <definedName name="BExET0I18QJURUPDE70GTHOEX0SQ" hidden="1">#REF!</definedName>
    <definedName name="BExET2WCLE0DG23ZOO35V56ZWFE0" hidden="1">#REF!</definedName>
    <definedName name="BExET7ZSNZQOBO7Y3I86YBBZQCHH" hidden="1">#REF!</definedName>
    <definedName name="BExETNVMGCJC3ALIE9UAACWRR2FP" hidden="1">[1]ZQZBC_REG_02_04!#REF!</definedName>
    <definedName name="BExETQVI3OYIOG4I10N5MR6Q532N" hidden="1">#REF!</definedName>
    <definedName name="BExETTKNDWYFZUG3HN4NEKWEB5YV" hidden="1">#REF!</definedName>
    <definedName name="BExETVO4QFP3S410LJIEWIHYDHOU" hidden="1">#REF!</definedName>
    <definedName name="BExEUK8W4EHPSN1LEAL67UI9LBU2" hidden="1">#REF!</definedName>
    <definedName name="BExEUNJKP9A47DKEHQJLAJH3BZP5" hidden="1">#REF!</definedName>
    <definedName name="BExEV7BIXY0PNBZD7CP4KPCKXYBN" hidden="1">#REF!</definedName>
    <definedName name="BExEWAA7JPZT6S8NDDQAF91HY7P7" hidden="1">#REF!</definedName>
    <definedName name="BExEX25N6632Q2U1DH066VVMMAGN" hidden="1">#REF!</definedName>
    <definedName name="BExEX2AYGYOUGXE1L7DN0B6WR66E" hidden="1">#REF!</definedName>
    <definedName name="BExEX4JXQ0L060X8PFTI6UGHNFNW" hidden="1">#REF!</definedName>
    <definedName name="BExEY6GS4CBI6JNK5AV1BZ04YHFQ" hidden="1">[1]ZQZBC_REG_02_04!#REF!</definedName>
    <definedName name="BExEY7IFW8RTSNNV3FHHYEO5H0AE" hidden="1">#REF!</definedName>
    <definedName name="BExEYKJVZPE3A96B8AIP3IITD56G" hidden="1">#REF!</definedName>
    <definedName name="BExEYT3BE479OQUPMUL7NL87HFNU" hidden="1">#REF!</definedName>
    <definedName name="BExEZW1Y3M57RRZ56VV7DF9X619L" hidden="1">#REF!</definedName>
    <definedName name="BExF0MKRZGF4F706JCNS1KIYEVDX" hidden="1">#REF!</definedName>
    <definedName name="BExF14K5R2H1H9JV0N6DBLHUIIKD" hidden="1">#REF!</definedName>
    <definedName name="BExF1DZY1QG8VP29J7H1KWT95A9V" hidden="1">#REF!</definedName>
    <definedName name="BExF1TVSQQHB0Z0I0TL2ZLVCDE50" hidden="1">#REF!</definedName>
    <definedName name="BExF1UMV2FVEBVJLPLBOGV7DN1JS" hidden="1">#REF!</definedName>
    <definedName name="BExF277T1DEYNBXIVP54NWDNZRGX" hidden="1">#REF!</definedName>
    <definedName name="BExF3LPZ4VPJKH07FJC9FE74ZN6K" hidden="1">#REF!</definedName>
    <definedName name="BExF46EBVUYMWD5OAGU662W1V91N" hidden="1">#REF!</definedName>
    <definedName name="BExF4C3AU5TU7WPX9SVGYD0WUAI2" hidden="1">#REF!</definedName>
    <definedName name="BExF4MVQLYANEICBT7GH7RGV15G6" hidden="1">#REF!</definedName>
    <definedName name="BExF54EZT3FMJ79XYOCGA3DVLRAP" hidden="1">#REF!</definedName>
    <definedName name="BExF5L72S3DQ59NKC35YOMUWEG08" hidden="1">#REF!</definedName>
    <definedName name="BExF5OSJPJUHOBH5UO519MS5FV6M" hidden="1">#REF!</definedName>
    <definedName name="BExF6N3V8FNSQJC6A6MCF03ZAA5W" hidden="1">#REF!</definedName>
    <definedName name="BExF6RLQ6WFFIEHQGHDCL8RWF7PA" hidden="1">[1]ZQBC_PLN_01_03_N!#REF!</definedName>
    <definedName name="BExF78ORD51H2LCFAQWCLGK8FBM1" hidden="1">#REF!</definedName>
    <definedName name="BExF7SGU8IEYI1XVA6BWE687GAIJ" hidden="1">#REF!</definedName>
    <definedName name="BExF8C8YV94YAIMXCKIUOWNQNRBC" hidden="1">#REF!</definedName>
    <definedName name="BExF8FJMWWMW7WS84NZV7MCDWBO0" hidden="1">[1]ZQZBC_PLN_01_06_N!#REF!</definedName>
    <definedName name="BExGL6IPXDOHQ1LB2D3GZXKLLB4P" hidden="1">#REF!</definedName>
    <definedName name="BExGLF242K2L0E9HZNZTF0TTN33Q" hidden="1">#REF!</definedName>
    <definedName name="BExGM4ZIOWDPXHAR2FQQAOBA3QQD" hidden="1">#REF!</definedName>
    <definedName name="BExGMC6GO2W9TXUG7N8LXR0L17CZ" hidden="1">#REF!</definedName>
    <definedName name="BExGMP2FJRFW3IHF713S83MUNO63" hidden="1">#REF!</definedName>
    <definedName name="BExGNEUCBX3Y5PZ217AK4UFULZGP" hidden="1">#REF!</definedName>
    <definedName name="BExGNUKPXEN546BV5YY8S7LMWOX2" hidden="1">#REF!</definedName>
    <definedName name="BExGO1GWKH1LJYM1TW7FQYDWB4Q9" hidden="1">#REF!</definedName>
    <definedName name="BExGO7GOTXWOUHKJKTX32MSP3GNH" hidden="1">[1]ZQBC_PLN_01_03_N!#REF!</definedName>
    <definedName name="BExGPTLP106PIE3TKA2163916WPX" hidden="1">#REF!</definedName>
    <definedName name="BExGPU1Y147223U8ADBU8O74KD9T" hidden="1">#REF!</definedName>
    <definedName name="BExGPXSS8MSSUPWV44K89Z96B9TR" hidden="1">#REF!</definedName>
    <definedName name="BExGQ9SCA2OJYNB1N6WEQ2UEK5TX" hidden="1">#REF!</definedName>
    <definedName name="BExGQBAA4HRKVWA7F9DJELI595BJ" hidden="1">[1]ZQZBC_REG_02_04!#REF!</definedName>
    <definedName name="BExGQJTX2KEG6KNLHJUI6XXVYUAP" hidden="1">#REF!</definedName>
    <definedName name="BExGQT9PRQRURO5VSJ7QAB75O4ZO" hidden="1">#REF!</definedName>
    <definedName name="BExGR1T3LM1R8MCKU012AAAYTME2" hidden="1">#REF!</definedName>
    <definedName name="BExGR3B0XW7Z8V6KTDKTWZB2DCY2" hidden="1">#REF!</definedName>
    <definedName name="BExGR9WETFADNTMJ20GHNAJ1F7GF" hidden="1">#REF!</definedName>
    <definedName name="BExGROL49CRZFR0ZM4E999I1QQ9S" hidden="1">#REF!</definedName>
    <definedName name="BExGRTOI9X3XYYD89XDEAVZ9OJYR" hidden="1">#REF!</definedName>
    <definedName name="BExGRUKW38WQTDJEN27QDQNQUYGY" hidden="1">#REF!</definedName>
    <definedName name="BExGS40UM7IOCY32AO2PA15YRVVK" hidden="1">#REF!</definedName>
    <definedName name="BExGSNI1EAT5IRCJ0AXWH8ANOETX" hidden="1">[1]ZQZBC_REG_02_04!#REF!</definedName>
    <definedName name="BExGTEMEB67U5UI9VJ04JZCOEFXF" hidden="1">#REF!</definedName>
    <definedName name="BExGTMPV2QPNUZ0KSJPPAJWMZ30O" hidden="1">#REF!</definedName>
    <definedName name="BExGTP9IOR5YLLW4H17ARKFWK1DT" hidden="1">#REF!</definedName>
    <definedName name="BExGTRNUSPUD0J6S0N1V8YEOT8GH" hidden="1">#REF!</definedName>
    <definedName name="BExGU4ZW66RINTPSA4PIO5Q6IMM1" hidden="1">#REF!</definedName>
    <definedName name="BExGUB4ZYK53FVNAULUIBHN8D8KT" hidden="1">#REF!</definedName>
    <definedName name="BExGUF18YDHXY8MC0905QAE23Q0A" hidden="1">#REF!</definedName>
    <definedName name="BExGUGU5SMJJAKC62NZE6ZCQR2QY" hidden="1">#REF!</definedName>
    <definedName name="BExGUNQBGWVAODJNAE79WA3TY0KA" hidden="1">#REF!</definedName>
    <definedName name="BExGUXX0RMWL5UWEX9XQGVON7C81" hidden="1">[1]ZQZBC_REG_02_04!#REF!</definedName>
    <definedName name="BExGV7NSHPKQEYFH3A6ADICPV7J3" hidden="1">#REF!</definedName>
    <definedName name="BExGV89CM03VO6YMTQCGLZTTHWKT" hidden="1">[1]ZQZBC_REG_02_04!#REF!</definedName>
    <definedName name="BExGVDSVEAGIFKSJN0ZD3H4YH73S" hidden="1">[1]ZQZBC_REG_02_04!#REF!</definedName>
    <definedName name="BExGWTNGUZLDT8OWLGBMXPUG5HMJ" hidden="1">#REF!</definedName>
    <definedName name="BExGX6JF49MJ890OVWJNG424P81P" hidden="1">#REF!</definedName>
    <definedName name="BExGX750HSKAL5M99Y0IC32NWEH5" hidden="1">#REF!</definedName>
    <definedName name="BExGXFJ4V0ESH0BTBTS5WODT9QO3" hidden="1">#REF!</definedName>
    <definedName name="BExGXYPIJEJ93NGVAM484CLDDIO7" hidden="1">#REF!</definedName>
    <definedName name="BExGYI1ICI41GGI0IJ9BPAT69IIQ" hidden="1">[1]ZQZBC_REG_02_04!#REF!</definedName>
    <definedName name="BExGYUH6UKKA3O4KEDTI3PZK3S0X" hidden="1">#REF!</definedName>
    <definedName name="BExGYY2ONE6WQ2Y2VQKX8XVVYJ6Y" hidden="1">#REF!</definedName>
    <definedName name="BExGZ2KIBCFCQQM8SVEARX84ALTB" hidden="1">#REF!</definedName>
    <definedName name="BExGZ6WW6IFSRA6M01SYGYTI9SYM" hidden="1">#REF!</definedName>
    <definedName name="BExGZ7NY2FDQEEKVKOHQ713UK89H" hidden="1">#REF!</definedName>
    <definedName name="BExGZ9BDDDJ8M4OMDCW6TR3YAWGW" hidden="1">#REF!</definedName>
    <definedName name="BExH05ZAO58KEEBYEVQXU5JLP0LH" hidden="1">#REF!</definedName>
    <definedName name="BExH0ETHUGLBXBWZPRRWL8IVCYIJ" hidden="1">#REF!</definedName>
    <definedName name="BExH163DCM6TVKA7ZI26Y76WO0JV" hidden="1">#REF!</definedName>
    <definedName name="BExH1JKW7W9AQEV1383HV6JKL8VK" hidden="1">#REF!</definedName>
    <definedName name="BExH1OIU3XT4H0UBC9WIAPBQ4Z2L" hidden="1">#REF!</definedName>
    <definedName name="BExH1SFA1V8KQVQV8MT7CRF9WDDS" hidden="1">#REF!</definedName>
    <definedName name="BExH1UYVN4CGUVVAP79RZAW1IYMK" hidden="1">#REF!</definedName>
    <definedName name="BExH1UYWZROXJ27N5NSXTAD179HH" hidden="1">[1]ZQBC_PLN_01_03_N!#REF!</definedName>
    <definedName name="BExH1XO01C71DZD1HMM8VFB0BM0P" hidden="1">#REF!</definedName>
    <definedName name="BExH1Z5YO4WB4ZASLB8ZC5J1B2XP" hidden="1">[1]ZQZBC_REG_02_04!#REF!</definedName>
    <definedName name="BExH2LCD5JOVYO5OKLZJRHPV9DNT" hidden="1">[1]ZQZBC_REG_02_04!#REF!</definedName>
    <definedName name="BExH2SU3WWM0HRFZNQFCAR46PYGF" hidden="1">#REF!</definedName>
    <definedName name="BExH372KPBADCDAILORTD8CH2MPU" hidden="1">#REF!</definedName>
    <definedName name="BExIGAXL27FGCA1ZIATR39XQ7AR3" hidden="1">#REF!</definedName>
    <definedName name="BExIGBTZ5ZM3SXDXH73GJZX372PB" hidden="1">#REF!</definedName>
    <definedName name="BExIHUTSOQ77YW4U4HT2QCEKSDS9" hidden="1">#REF!</definedName>
    <definedName name="BExII7V7CJZ7DPTHN0YKHZE57NM4" hidden="1">#REF!</definedName>
    <definedName name="BExIIM3MJCPGT5ISU0ROUP3XPNMV" hidden="1">#REF!</definedName>
    <definedName name="BExIIMP742P7WFXRWEWWZZT657OF" hidden="1">#REF!</definedName>
    <definedName name="BExIIR1QC64BTPROBS5UKJC9EPBW" hidden="1">#REF!</definedName>
    <definedName name="BExIJ0HITVM4OYEEEMFIVUPCNM9S" hidden="1">#REF!</definedName>
    <definedName name="BExIJ24Y767M0FBMK90JAK8JEAPN" hidden="1">#REF!</definedName>
    <definedName name="BExIJDTKW3K70476I233PSVWPB30" hidden="1">#REF!</definedName>
    <definedName name="BExIJF0Q8SOCLLWCS8V6CSQI370T" hidden="1">#REF!</definedName>
    <definedName name="BExIKJ12322HZC9UKYV08BRUJVMQ" hidden="1">#REF!</definedName>
    <definedName name="BExIKWO30UC464DLNY2WXL9L69U3" hidden="1">#REF!</definedName>
    <definedName name="BExILBSVW26Q15YL0NSMG34Q8AGG" hidden="1">#REF!</definedName>
    <definedName name="BExILFJV3X1X0HX1F7SIL38LFRXX" hidden="1">#REF!</definedName>
    <definedName name="BExILQ6SMDHMRJSBYOYUMQKOZ2RM" hidden="1">#REF!</definedName>
    <definedName name="BExILSQFQ1CHDGOZTB1FB8MG0U2S" hidden="1">#REF!</definedName>
    <definedName name="BExILUOMF8FLBLG5RXQBHIEZ9C0E" hidden="1">#REF!</definedName>
    <definedName name="BExIMEBBD14IYSW0X6M3CP1YG17P" hidden="1">#REF!</definedName>
    <definedName name="BExIMH5PBYAXU77GVUFT0KZXEUVA" hidden="1">#REF!</definedName>
    <definedName name="BExIMRI188MAJJM4PQQ1UDGIFM99" hidden="1">#REF!</definedName>
    <definedName name="BExIMZ582U68S6TAWFCCCAKROP7B" hidden="1">#REF!</definedName>
    <definedName name="BExINGIWJUD0MFKK34QQ3922PHUF" hidden="1">#REF!</definedName>
    <definedName name="BExINHF87PUEYJ4GDDZSN6KRBCRT" hidden="1">#REF!</definedName>
    <definedName name="BExIO7762PI3R6Z4PB2EC46EJT7G" hidden="1">#REF!</definedName>
    <definedName name="BExIOCG31CW4YS7LAL2RP9VJ65FR" hidden="1">#REF!</definedName>
    <definedName name="BExIOTDLO0Q2IYB5B4Q3TXRA2YDZ" hidden="1">#REF!</definedName>
    <definedName name="BExIP0VAZJ2K3DG6TC8PMLLUMAEI" hidden="1">#REF!</definedName>
    <definedName name="BExIP643TMP1ZBG0SHCNS1R03PJK" hidden="1">#REF!</definedName>
    <definedName name="BExIPE7DY6LFJKS1X0GZF9RL4H46" hidden="1">#REF!</definedName>
    <definedName name="BExIPYQFE5K0VIXLOXATD7IP8IJU" hidden="1">#REF!</definedName>
    <definedName name="BExIQ6OEUJ2DOYD770WM1TA78M20" hidden="1">#REF!</definedName>
    <definedName name="BExIQINZ72CNY56V9O50HDTRAD8M" hidden="1">#REF!</definedName>
    <definedName name="BExIQLD3ROMGT3HSAEOSAZYFGZVK" hidden="1">#REF!</definedName>
    <definedName name="BExIQN5P2F0WP5TNF00ZW9UP6BGL" hidden="1">#REF!</definedName>
    <definedName name="BExIQOCZULQN5NV7QGN82B6Z1CFC" hidden="1">#REF!</definedName>
    <definedName name="BExIQTLR3QHV0I0NYWEJMMRU9S0A" hidden="1">#REF!</definedName>
    <definedName name="BExIQYECFYOQTSZR9U5X5YRQUVBX" hidden="1">#REF!</definedName>
    <definedName name="BExIR8AFUP9ZN9QD1VQ02UWGFJKA" hidden="1">[1]ZQZBC_REG_02_04!#REF!</definedName>
    <definedName name="BExIRI15PZOMCJQX4K5T6EL3A8H0" hidden="1">#REF!</definedName>
    <definedName name="BExIRO69MUD3ZV8E65IXJLETKOY7" hidden="1">#REF!</definedName>
    <definedName name="BExIRRGYUYEWEZY2WOZ37HNWSK0N" hidden="1">#REF!</definedName>
    <definedName name="BExIRVNZZ9L9LIBAEBPWRS1IHM4A" hidden="1">#REF!</definedName>
    <definedName name="BExISCWB08J256FCO83NSPBFFE46" hidden="1">#REF!</definedName>
    <definedName name="BExISXVM10L89SO56S9V336HLT7R" hidden="1">#REF!</definedName>
    <definedName name="BExISYS0B76N1U5ILES3FGOLC6FK" hidden="1">#REF!</definedName>
    <definedName name="BExIT7RNMGO1UM8PG9BYGYT92AY3" hidden="1">#REF!</definedName>
    <definedName name="BExITE29MVZ3QJJRPAWAATQ1PUOM" hidden="1">#REF!</definedName>
    <definedName name="BExITR8TRXQULDLPTACROH947Y33" hidden="1">#REF!</definedName>
    <definedName name="BExIU5S8A378AM7I6B8NBMQL8G1T" hidden="1">#REF!</definedName>
    <definedName name="BExIUQ5VSYENRLPNJTJAKPBBHISD" hidden="1">#REF!</definedName>
    <definedName name="BExIUSV14VVM8P7TCNQNCW1S82WU" hidden="1">#REF!</definedName>
    <definedName name="BExIVHQDVUHKLS148QWVCM3KMNJW" hidden="1">#REF!</definedName>
    <definedName name="BExIVLMNTSVCWMWYXMDSCEV4JBFR" hidden="1">#REF!</definedName>
    <definedName name="BExIVP84UVWAZ7PANN1LVKADLNNY" hidden="1">#REF!</definedName>
    <definedName name="BExIWTDXFUWVYBQESO5CWKRJER7E" hidden="1">#REF!</definedName>
    <definedName name="BExIX0A3PWRKTM1XZER1O9CA7OBA" hidden="1">#REF!</definedName>
    <definedName name="BExIX76ANFIYB411PVORG0OVBF3C" hidden="1">#REF!</definedName>
    <definedName name="BExIY9333RU81ENX122Q7CXEUA32" hidden="1">#REF!</definedName>
    <definedName name="BExIYF2VWNO8NBSIVR69ZH9LZF4W" hidden="1">#REF!</definedName>
    <definedName name="BExIYL2OUVLJZVI6HDEXM1IEJT9R" hidden="1">#REF!</definedName>
    <definedName name="BExIZAJS6YJQZNIMXSWXT0RU51DT" hidden="1">#REF!</definedName>
    <definedName name="BExIZLHJQM4IHHTD3UEY6TRLSCPU" hidden="1">#REF!</definedName>
    <definedName name="BExIZLXSRKW3L5QVJ61B21FNSLV8" hidden="1">#REF!</definedName>
    <definedName name="BExIZM34IL9I3T662RCBZYUZ9OPX" hidden="1">#REF!</definedName>
    <definedName name="BExIZYOB8PNB1QA8EEMTFK613JYM" hidden="1">#REF!</definedName>
    <definedName name="BExJ08KB1IAN6JNARQ00WCSHAPF0" hidden="1">#REF!</definedName>
    <definedName name="BExJ0RQUMO8XC8F9KBEUCYPP77WI" hidden="1">#REF!</definedName>
    <definedName name="BExJ0SCGFCJ9MJRPD4GPKIWNP5UF" hidden="1">[1]ZQBC_PLN_01_03_N!#REF!</definedName>
    <definedName name="BExJ18TUXRCLPD89DQ2AY2YBC6TU" hidden="1">#REF!</definedName>
    <definedName name="BExKCDYJ50O8B2OSSXLQ4A1K0812" hidden="1">#REF!</definedName>
    <definedName name="BExKER2TTEJ75PW11WCEFJN8TWZ0" hidden="1">#REF!</definedName>
    <definedName name="BExKF0O2XK0JHGNOK7YRFP9SBOHH" hidden="1">#REF!</definedName>
    <definedName name="BExKFCSZWOIJFD4WW4948OB5R4K9" hidden="1">#REF!</definedName>
    <definedName name="BExKFIY2TWFR0EC18X6Q1DDMRRX3" hidden="1">#REF!</definedName>
    <definedName name="BExKFMJQHSDU04MON4WU9XM9FD0B" hidden="1">#REF!</definedName>
    <definedName name="BExKG1ZCBSQHAXSC30LLVFNYH4PR" hidden="1">#REF!</definedName>
    <definedName name="BExKG3XCZYDY0NPQZD4P69LUGBJD" hidden="1">[1]ZQZBC_REG_02_04!#REF!</definedName>
    <definedName name="BExKG5KSNA0HLNSB38O534SVSW3L" hidden="1">#REF!</definedName>
    <definedName name="BExKGSI47IPRI0G85MHN9NSFTF50" hidden="1">#REF!</definedName>
    <definedName name="BExKH7MW8NIHYLBS5XVMYIF9XV2S" hidden="1">[1]ZQZBC_REG_02_04!#REF!</definedName>
    <definedName name="BExKHJRZPOAAYWTXC8WANK0L3XCO" hidden="1">#REF!</definedName>
    <definedName name="BExKHMH2B8OT8TU7L1QE26IBQ8FS" hidden="1">#REF!</definedName>
    <definedName name="BExKHU455ZH5GKG6E2QGSHXSSD09" hidden="1">#REF!</definedName>
    <definedName name="BExKHYRGYD3D7I182CB9ABBIKAIV" hidden="1">#REF!</definedName>
    <definedName name="BExKI45II0L9T8AWY4U7JCILHXCG" hidden="1">#REF!</definedName>
    <definedName name="BExKIC3IGBBP53RDZ6SSVPIQ2JEV" hidden="1">#REF!</definedName>
    <definedName name="BExKIDAP6Q5LLW3KNPTNETM4FK8G" hidden="1">[1]ZQBC_PLN_01_03_N!#REF!</definedName>
    <definedName name="BExKIWXB61X2ZFKEM516HYN09OMX" hidden="1">#REF!</definedName>
    <definedName name="BExKK0C1XGFVNDIKCWYAR98RG9OK" hidden="1">#REF!</definedName>
    <definedName name="BExKKGZ0BG8GH5G0FL4OM1XMN4FR" hidden="1">#REF!</definedName>
    <definedName name="BExKKQ40P3CU9NH7936UH9LM6VRJ" hidden="1">#REF!</definedName>
    <definedName name="BExKLLA4GE53GR94DWBMDFMYAB05" hidden="1">#REF!</definedName>
    <definedName name="BExKM87GLBXV13KUPDU4NIA7Y5NQ" hidden="1">#REF!</definedName>
    <definedName name="BExKMG5F5P8TUG5A0TI9SI8E5JLV" hidden="1">#REF!</definedName>
    <definedName name="BExKN9O4PYB67UMV1XA2V0BLMGZV" hidden="1">#REF!</definedName>
    <definedName name="BExKNQAXDD23AFVJLU72AR6X1PIR" hidden="1">[1]ZQZBC_REG_02_04!#REF!</definedName>
    <definedName name="BExKOHKQPF954ZYX2POUB0ZP5RPJ" hidden="1">#REF!</definedName>
    <definedName name="BExKOLH0512OR3NJN08UMM9EAM0W" hidden="1">#REF!</definedName>
    <definedName name="BExKOR0J3AHVLAIKDV88C0WQFNRO" hidden="1">#REF!</definedName>
    <definedName name="BExKPASNFSJMGKE8NVFL5X8LR6X1" hidden="1">#REF!</definedName>
    <definedName name="BExKPKZHYYPCAGJ5HQ0DW3TH7SAT" hidden="1">#REF!</definedName>
    <definedName name="BExKQMR0OMKJG5P7K2X9Q3EL8MIG" hidden="1">#REF!</definedName>
    <definedName name="BExKQOZTBIJZ6MNH4K3END5NOYR1" hidden="1">#REF!</definedName>
    <definedName name="BExKQUOUJJD11PRIRWBWSYL57F0B" hidden="1">#REF!</definedName>
    <definedName name="BExKQUU5QA10KXLVN9WW0YRWN457" hidden="1">#REF!</definedName>
    <definedName name="BExKR26LEB6FSIZVDUIG998JIFAA" hidden="1">#REF!</definedName>
    <definedName name="BExKRRNJ7WYH0VSZCM4KRSVYEEWG" hidden="1">#REF!</definedName>
    <definedName name="BExKSG8FV6NDQ12FX8MPCQLA3PBG" hidden="1">#REF!</definedName>
    <definedName name="BExKSNVJDEDLE2Q90VVIDP2677MI" hidden="1">#REF!</definedName>
    <definedName name="BExKSUX0C9NVFLFDK5HHKDTKTJKZ" hidden="1">#REF!</definedName>
    <definedName name="BExKSXM32YE7WZK4GITMNNVQYK3J" hidden="1">#REF!</definedName>
    <definedName name="BExKT2PJ0FSK12M0GGIY5DM7HH5M" hidden="1">[1]ZQZBC_PLN_01_06_N!#REF!</definedName>
    <definedName name="BExKU3KNJR9D5HU56GUT5H2IS7SB" hidden="1">#REF!</definedName>
    <definedName name="BExKV334TF72KF5T4TNAVXPARXIP" hidden="1">[1]ZQBC_PLN_01_03_N!#REF!</definedName>
    <definedName name="BExKV56NZ8EC9WR0KVHOW1TV9N6M" hidden="1">#REF!</definedName>
    <definedName name="BExKVK65NA9FIMJY42CZTL6KPB1U" hidden="1">#REF!</definedName>
    <definedName name="BExKVMV9AEIU94QDY3F6PRZJNG39" hidden="1">#REF!</definedName>
    <definedName name="BExKW3Y92HZEVAZWX06TJ9355384" hidden="1">#REF!</definedName>
    <definedName name="BExM995RT6RGZQ9UK3AJ9LM2BCZX" hidden="1">#REF!</definedName>
    <definedName name="BExMBJQ8ICWUWKP68CPPYASWUN4E" hidden="1">#REF!</definedName>
    <definedName name="BExMBYPQZ7QLT1PRZKWH0D7KQVAB" hidden="1">[1]ZQZBC_REG_02_04!#REF!</definedName>
    <definedName name="BExMC1PMJS9R7QEPMHKS0NIDNOFY" hidden="1">#REF!</definedName>
    <definedName name="BExMC85HGDL5XZPO73ZKYQMVMVLW" hidden="1">#REF!</definedName>
    <definedName name="BExMD89QIOU6JY2D1UKA7M26M80B" hidden="1">#REF!</definedName>
    <definedName name="BExMDFM170RLAP1NOWSXEMXARNZ0" hidden="1">#REF!</definedName>
    <definedName name="BExMDH3YAZD1RLELE7M26FTF7SV5" hidden="1">#REF!</definedName>
    <definedName name="BExMDUFZSAL97ZXAJXGOSGNMZQ41" hidden="1">#REF!</definedName>
    <definedName name="BExME9A6MTZX1393DHZYMZQQSIUZ" hidden="1">#REF!</definedName>
    <definedName name="BExME9KY0V8VJS19ZKMR22YVGZUX" hidden="1">#REF!</definedName>
    <definedName name="BExMEMGXPZSX6ZTYL39EP1MYZEWK" hidden="1">#REF!</definedName>
    <definedName name="BExMER9KTDPG9973XI4H5B59JY3P" hidden="1">#REF!</definedName>
    <definedName name="BExMEYLTMI0OCLSFH9PG9XZYJI0Y" hidden="1">#REF!</definedName>
    <definedName name="BExMF9ZU6OXZS7RNXKTPJM8NPORQ" hidden="1">#REF!</definedName>
    <definedName name="BExMFF39FFBKECWXMONJ53UF2OP2" hidden="1">#REF!</definedName>
    <definedName name="BExMFTBORCDR83T5QYG04CHDA3E3" hidden="1">#REF!</definedName>
    <definedName name="BExMFW6A041ITRTYGVLWTC1EYHTU" hidden="1">#REF!</definedName>
    <definedName name="BExMG7V3GYOBAVGKY0PQNMZCW6BX" hidden="1">#REF!</definedName>
    <definedName name="BExMG9T4W0673NYDINN36IEZ3D60" hidden="1">#REF!</definedName>
    <definedName name="BExMGFCMMQLDT07FIN1OYG7U8N1T" hidden="1">#REF!</definedName>
    <definedName name="BExMGXXQVF1M47YTCSVTZQGK14FK" hidden="1">#REF!</definedName>
    <definedName name="BExMH317MZHXQF08DPNEV321PI0M" hidden="1">#REF!</definedName>
    <definedName name="BExMH3XEHZLKC3266GTFKG5WKM0L" hidden="1">#REF!</definedName>
    <definedName name="BExMHJ7MXO5LSY0TQRIT0TL3NO1I" hidden="1">#REF!</definedName>
    <definedName name="BExMI2UBHLKAYYITHPOMUEUDWMQW" hidden="1">#REF!</definedName>
    <definedName name="BExMIHZ9GCX94UOD944C8VQBSS44" hidden="1">#REF!</definedName>
    <definedName name="BExMJX2T1KI1CO0DQ7PW6I92PS6N" hidden="1">[1]ZQBC_PLN_01_03_N!#REF!</definedName>
    <definedName name="BExMKDV2AKHPQECHKDHPABXDEQV5" hidden="1">#REF!</definedName>
    <definedName name="BExMLI0NYX7946LFCDG136PHZCVH" hidden="1">#REF!</definedName>
    <definedName name="BExMLTPGZCDCEXCV9I173UCVJXSW" hidden="1">#REF!</definedName>
    <definedName name="BExMLULUFFXGWM7MW9UVYJQKQST5" hidden="1">[1]ZQBC_PLN_01_03_N!#REF!</definedName>
    <definedName name="BExMM5EB2LJIEB3K3MO4DEENRB57" hidden="1">#REF!</definedName>
    <definedName name="BExMM8JNL4UJDCM80D8YTOVQIBHL" hidden="1">#REF!</definedName>
    <definedName name="BExMME8HJ3FK84V7S83EW7KFR4XO" hidden="1">#REF!</definedName>
    <definedName name="BExMMT801NP1I1628IFWJDTTLXY2" hidden="1">#REF!</definedName>
    <definedName name="BExMNUJCONO38X75AAGASRLA6FAF" hidden="1">[1]ZQBC_PLN_01_03_N!#REF!</definedName>
    <definedName name="BExMNW15B1Z446IJ52CA76TR0G3T" hidden="1">[1]ZQZBC_REG_02_04!#REF!</definedName>
    <definedName name="BExMO5BMRZW9MNRPMB5YDE5R9EJP" hidden="1">#REF!</definedName>
    <definedName name="BExMOTWE8B6ECDDUJIN0Q4S67S85" hidden="1">#REF!</definedName>
    <definedName name="BExMOYE8I8L9AEOCS0K6CD2WULFK" hidden="1">#REF!</definedName>
    <definedName name="BExMOYUBIL8WGYY0EMIMB3J05GVI" hidden="1">#REF!</definedName>
    <definedName name="BExMPDZ9DAO9PPXPLKS8XWZBSO4F" hidden="1">#REF!</definedName>
    <definedName name="BExMPMTHYLUMSE5B4CQ2JRURU0GX" hidden="1">#REF!</definedName>
    <definedName name="BExMQB3G76098LOWKE1MHMYROQTC" hidden="1">#REF!</definedName>
    <definedName name="BExMR8D546NIQ5GXU4T53GUOB5FU" hidden="1">#REF!</definedName>
    <definedName name="BExMRUZMZTEQJX0VCDFUUF0MJA8I" hidden="1">#REF!</definedName>
    <definedName name="BExMRW6SSAWQ437QSOA5ZZEO8FHQ" hidden="1">[1]ZQBC_PLN_01_03_N!#REF!</definedName>
    <definedName name="BExMSZR1TOIJEBSIRF58MVQ0QK7O" hidden="1">#REF!</definedName>
    <definedName name="BExO52QY0WRQ2VKQQ980SF8S62Y1" hidden="1">#REF!</definedName>
    <definedName name="BExO5RBP1UYRTCP01OJPUVR4YRMW" hidden="1">#REF!</definedName>
    <definedName name="BExO5XM9A27AJ8GW3QHYHI27FDE1" hidden="1">#REF!</definedName>
    <definedName name="BExO6VSB7TBR03OL0I2I00L18BEU" hidden="1">#REF!</definedName>
    <definedName name="BExO7R3R22P95JHI70DMJ1ZILP3F" hidden="1">#REF!</definedName>
    <definedName name="BExO874WE6OJ5VPT6JA22YNBKOK3" hidden="1">#REF!</definedName>
    <definedName name="BExO8TBCKMDSPONJIBH8YZ1L224J" hidden="1">#REF!</definedName>
    <definedName name="BExO93SZ82LERATPWVTA62BAQQYF" hidden="1">#REF!</definedName>
    <definedName name="BExO97P9IM6KUXIIQ31CF4F4NPG5" hidden="1">#REF!</definedName>
    <definedName name="BExO9VDMQVOUQHAHSP0LAU1G1ARK" hidden="1">#REF!</definedName>
    <definedName name="BExOAGI72JQAOPO4AT0D71D2RJBJ" hidden="1">[1]ZQBC_PLN_01_03_N!#REF!</definedName>
    <definedName name="BExOB04TVYJL1842F0HTTOLPFK6J" hidden="1">#REF!</definedName>
    <definedName name="BExOBBTOD2ZW5HUVUK0ZJHN21OK0" hidden="1">#REF!</definedName>
    <definedName name="BExOC0P6VWRPK33VR3X86F7MV8S0" hidden="1">#REF!</definedName>
    <definedName name="BExOCLIYM89RXYNJRCNRKDVOH6SW" hidden="1">#REF!</definedName>
    <definedName name="BExOD0IGNXPKEBJAX649UN2ODLZN" hidden="1">[1]ZQZBC_REG_02_04!#REF!</definedName>
    <definedName name="BExOD8WLOETWE7NEBBTM1S2VZFK6" hidden="1">#REF!</definedName>
    <definedName name="BExODAEJJGZDHRQOC05X43TZH630" hidden="1">#REF!</definedName>
    <definedName name="BExODBAW59S6T7KPEMO7F4EYC5F1" hidden="1">#REF!</definedName>
    <definedName name="BExODD3NP5IBTTD6R83ECGIB7SVB" hidden="1">#REF!</definedName>
    <definedName name="BExODUXJ82KP4EOEDVI3JH4147JP" hidden="1">#REF!</definedName>
    <definedName name="BExOE36BH1S8JG93SPDT4VZZVSG1" hidden="1">#REF!</definedName>
    <definedName name="BExOE84AQT4S34M212OMXWQX1VXN" hidden="1">#REF!</definedName>
    <definedName name="BExOEYCAL8KM3VDG4H21LLPCXJGM" hidden="1">#REF!</definedName>
    <definedName name="BExOG7WAT1C7Z3UR9FX7NF09NE89" hidden="1">#REF!</definedName>
    <definedName name="BExOGEN0C5WQZXVJJVASPCKTFDVF" hidden="1">#REF!</definedName>
    <definedName name="BExOGMVUNE8SNQO9YK1T1K1FG1X3" hidden="1">#REF!</definedName>
    <definedName name="BExOGSVM0FKAK4Z4EV2ELSSOGT9K" hidden="1">#REF!</definedName>
    <definedName name="BExOH6T98XAQDSE42M68LZMZSQN1" hidden="1">[1]ZQZBC_REG_02_04!#REF!</definedName>
    <definedName name="BExOHDK1WJFHNJBRDFZSSCCCXQJB" hidden="1">#REF!</definedName>
    <definedName name="BExOHHWGLD3HFC6RASLHABVL82KR" hidden="1">#REF!</definedName>
    <definedName name="BExOIHPRIZWRO9M5UR06YCG1187S" hidden="1">#REF!</definedName>
    <definedName name="BExOILWSNQEBMXQYY0TYKR3XKK8D" hidden="1">#REF!</definedName>
    <definedName name="BExOJA6SFCC5BE1YHLWLT3MHAXFW" hidden="1">#REF!</definedName>
    <definedName name="BExOJEOMLFIVKGT3LCU08310PIY8" hidden="1">#REF!</definedName>
    <definedName name="BExOJYWTJZK3BJDRE03WG01JR9ON" hidden="1">#REF!</definedName>
    <definedName name="BExOKQHGYQPY83U5DGJSLYI8L5QH" hidden="1">#REF!</definedName>
    <definedName name="BExOKXDNJ8W1WVKP54HLQD3FEIHV" hidden="1">#REF!</definedName>
    <definedName name="BExOL32MM12201L2PNM4MHC0GIAR" hidden="1">#REF!</definedName>
    <definedName name="BExOL8BCWT3QITJK3J6C5I52LATZ" hidden="1">#REF!</definedName>
    <definedName name="BExOLKR2377X900V4JGUMD9SZK37" hidden="1">#REF!</definedName>
    <definedName name="BExOLQQV0S49QNZ54U4RVRRGLCT2" hidden="1">[1]ZQZBC_REG_02_04!#REF!</definedName>
    <definedName name="BExOM31EZJWCWR2G3KFDUC0QLMR3" hidden="1">#REF!</definedName>
    <definedName name="BExOM7ZC3N7KPGK2UEA488HGQ1XV" hidden="1">#REF!</definedName>
    <definedName name="BExOMH4C54HCQY4FV7X0SNQ7SSWT" hidden="1">#REF!</definedName>
    <definedName name="BExOMSD0WDXA7BQKCJSSOW6CYKGH" hidden="1">#REF!</definedName>
    <definedName name="BExOMX5NYHPKRIMFUES3VCFIX412" hidden="1">#REF!</definedName>
    <definedName name="BExON53JIUPI2N5KYKX07OE9XVSS" hidden="1">#REF!</definedName>
    <definedName name="BExOO1M407DVW7MB37GQT8LYHFW9" hidden="1">#REF!</definedName>
    <definedName name="BExOOB7DJXLBBOTYGO6KBGLLRINR" hidden="1">#REF!</definedName>
    <definedName name="BExOOJQYX1D3FC6CCT9KHKL8L3DZ" hidden="1">#REF!</definedName>
    <definedName name="BExQ2MO8BUZR7D227S8LLVLMLT41" hidden="1">[1]ZQBC_PLN_01_03_N!#REF!</definedName>
    <definedName name="BExQ3EUGIDKON27CD7VAGPO38OG1" hidden="1">#REF!</definedName>
    <definedName name="BExQ404I92WBL186FTDW6HW6MPES" hidden="1">#REF!</definedName>
    <definedName name="BExQ409ZNOT7UEFUBFKFVXD9IJJC" hidden="1">#REF!</definedName>
    <definedName name="BExQ48NYV0P2MLH10I8C44AI019L" hidden="1">#REF!</definedName>
    <definedName name="BExQ4HNN64MGJ06MFVJ5P5KG7TE7" hidden="1">#REF!</definedName>
    <definedName name="BExQ4TN7DJKU58C45UZX2512SI4U" hidden="1">#REF!</definedName>
    <definedName name="BExQ4VFYLOU93U2ATUUXIH217RN0" hidden="1">#REF!</definedName>
    <definedName name="BExQ7HZZIWZG1UWWKU159SECHJB8" hidden="1">#REF!</definedName>
    <definedName name="BExQ7RW2K7LTJYTDUSJUQUES9WJD" hidden="1">#REF!</definedName>
    <definedName name="BExQ7ZTWMSXIKEBDGN5PNKYBPPH1" hidden="1">#REF!</definedName>
    <definedName name="BExQ8CPTYSNF5F0A55M3GDLS8LWX" hidden="1">#REF!</definedName>
    <definedName name="BExQ8IPNSLEL9FQC5K9LOTP55NS7" hidden="1">#REF!</definedName>
    <definedName name="BExQ8MWOS7J4SF15JX3OV45VHA3F" hidden="1">#REF!</definedName>
    <definedName name="BExQ9KRZE9W48183D72QWGUOGF4Y" hidden="1">#REF!</definedName>
    <definedName name="BExQA197RL9XYVPZ67SZC57SC2R4" hidden="1">#REF!</definedName>
    <definedName name="BExQBJ7C4PP6SGCK3VOF59QI33XO" hidden="1">#REF!</definedName>
    <definedName name="BExQBV6WWM209ZHY8I7BDY1DJEG0" hidden="1">[1]ZQBC_PLN_01_03_N!#REF!</definedName>
    <definedName name="BExQBZZKCSU0GDBO84689SF629S8" hidden="1">#REF!</definedName>
    <definedName name="BExQCT25M6PSWWZ80RDSR8KRTFWR" hidden="1">#REF!</definedName>
    <definedName name="BExQD1QVLSEB7OGXWRNN54RWXTQL" hidden="1">#REF!</definedName>
    <definedName name="BExQD7LDQ2HK3AB2LIRP4VKT2TR5" hidden="1">#REF!</definedName>
    <definedName name="BExQDE198F9QDQ163K78ASTXR9ZP" hidden="1">#REF!</definedName>
    <definedName name="BExQDF358QKYC5GN5UM4H9QMRO57" hidden="1">#REF!</definedName>
    <definedName name="BExQDR81GZ9ZR28WIBVXT8DGXIN2" hidden="1">#REF!</definedName>
    <definedName name="BExQDU7XHRKOAATRGPEOIJ6XJ9MD" hidden="1">#REF!</definedName>
    <definedName name="BExQE3T6HNF58IB2WWEAFY432CTS" hidden="1">#REF!</definedName>
    <definedName name="BExQELXVH2J0HCBDMQX6PRTMYMJN" hidden="1">#REF!</definedName>
    <definedName name="BExQEVDUAWWC17V6YEJNU4PZV7TI" hidden="1">#REF!</definedName>
    <definedName name="BExQFDD8AMSM81VJ7C5J1PL081ZA" hidden="1">#REF!</definedName>
    <definedName name="BExQG6L3IDMOD49TP0VFB7SQVN55" hidden="1">#REF!</definedName>
    <definedName name="BExQG9A8FDEJT47C3G2G4X9H3HJ3" hidden="1">#REF!</definedName>
    <definedName name="BExQGGRZ9PU4DLCW6LIRFFW7K8SB" hidden="1">#REF!</definedName>
    <definedName name="BExQGNIMU06R7XOZP0G4A4JF3PQU" hidden="1">#REF!</definedName>
    <definedName name="BExQH68WEKMF0U3NP6WEBJL83MF5" hidden="1">#REF!</definedName>
    <definedName name="BExQH8SPMH53GL9KTHE6HAK1T20S" hidden="1">#REF!</definedName>
    <definedName name="BExQHAW8VHKS49T51EGMDEFC81DR" hidden="1">#REF!</definedName>
    <definedName name="BExQIPP0Q2OFRI2FEB42BTETA5RE" hidden="1">#REF!</definedName>
    <definedName name="BExQIX6RUVIAFZOOE140WWQLQVSZ" hidden="1">[1]ZQBC_PLN_01_03_N!#REF!</definedName>
    <definedName name="BExQJJ7R4ET8SY4YEP70CTYKYVN1" hidden="1">[1]ZQZBC_REG_02_04!#REF!</definedName>
    <definedName name="BExQJJYRRIPWAIQHLV9Q73N5SCST" hidden="1">#REF!</definedName>
    <definedName name="BExQKLA0B915G11EYP0LGKQB8ODL" hidden="1">#REF!</definedName>
    <definedName name="BExQLG5AXCWH6GNFB7S4E9NC0XD8" hidden="1">#REF!</definedName>
    <definedName name="BExRYKGHJYFMG3OBTPAS9UNL5J15" hidden="1">#REF!</definedName>
    <definedName name="BExRZ0CBUNTQNDTMSP8907Z8IF0K" hidden="1">#REF!</definedName>
    <definedName name="BExRZ0N3FY8C4LE3YPIZQIR4508K" hidden="1">#REF!</definedName>
    <definedName name="BExRZN4C396IS2YOO3OMM7MKBSE9" hidden="1">#REF!</definedName>
    <definedName name="BExRZSIJUZLUM5HUXHG88BHOLJ7H" hidden="1">#REF!</definedName>
    <definedName name="BExS00WO0YBHHO9HE5UL1UQVAUO1" hidden="1">#REF!</definedName>
    <definedName name="BExS017FERVL1R5ICBNZA7APMDV5" hidden="1">#REF!</definedName>
    <definedName name="BExS03G9UIZY007C3B3QAX6MCB0W" hidden="1">#REF!</definedName>
    <definedName name="BExS1UZKA34PAKDSTYYUBNIR4MXF" hidden="1">#REF!</definedName>
    <definedName name="BExS2IILHQJOER4TPQKFM1V75VCM" hidden="1">#REF!</definedName>
    <definedName name="BExS2O7M2AEYBB4PTCT24NZDL0QZ" hidden="1">#REF!</definedName>
    <definedName name="BExS30NAYNI9GKJBG1R245M8N9PR" hidden="1">[1]ZQBC_PLN_01_03_N!#REF!</definedName>
    <definedName name="BExS35LE05QNGV7TXGEPVEF02HF0" hidden="1">#REF!</definedName>
    <definedName name="BExS3H4P4WHM9P49A4NZ6UIUR0DL" hidden="1">[1]ZQZBC_PLN_01_06_N!#REF!</definedName>
    <definedName name="BExS3KFF56GPO2J7TIZ6M5SFJEOG" hidden="1">#REF!</definedName>
    <definedName name="BExS3MTPQB1ASW6W43WV8A1SO24G" hidden="1">#REF!</definedName>
    <definedName name="BExS430DGG2C4HT1PRIOPK2L8G2K" hidden="1">#REF!</definedName>
    <definedName name="BExS54BKZWK8K3JVVPE8P9PJH64Z" hidden="1">#REF!</definedName>
    <definedName name="BExS5ECY78OQP7LJF2PSKE3N2FZO" hidden="1">#REF!</definedName>
    <definedName name="BExS5O3P3VBTXVHEQLBJJTZ44X5E" hidden="1">#REF!</definedName>
    <definedName name="BExS63U2H1AZSHLTRFCLCQXOO2V5" hidden="1">#REF!</definedName>
    <definedName name="BExS6N5XZTR2P0ABPVQHL0D4FBLS" hidden="1">#REF!</definedName>
    <definedName name="BExS71UMVP7OCGUU3OL4BW31F156" hidden="1">#REF!</definedName>
    <definedName name="BExS87YIXR3FSLSC8E4XR6RYTRUN" hidden="1">#REF!</definedName>
    <definedName name="BExS8W34H5WAAGKWSE2I4C1I6104" hidden="1">#REF!</definedName>
    <definedName name="BExS9EILFQPGCOS09DV3TPIILJKO" hidden="1">#REF!</definedName>
    <definedName name="BExS9EILXG8QHHMVBQ51THPGVRC9" hidden="1">#REF!</definedName>
    <definedName name="BExS9Y5A923VPLNU383NPTZCMFLK" hidden="1">#REF!</definedName>
    <definedName name="BExSA2SKTP0TBP4IZ9WSU8O9B6XG" hidden="1">#REF!</definedName>
    <definedName name="BExSA3ZRJGVBFURVI9E3RTIC4PVQ" hidden="1">[1]ZQBC_PLN_01_03_N!#REF!</definedName>
    <definedName name="BExSAIOGDF6W4178BTPAKPW6EA52" hidden="1">#REF!</definedName>
    <definedName name="BExSAPV8SMS2DUF17KA3XQI7FPYN" hidden="1">[1]ZQZBC_REG_02_04!#REF!</definedName>
    <definedName name="BExSAS49U4EAIIC6K381GNCFG2Q7" hidden="1">#REF!</definedName>
    <definedName name="BExSAVKEF8BPDO60U394EW42ASGF" hidden="1">#REF!</definedName>
    <definedName name="BExSAVV6F8RJU7F7Q9WXZVX68ZMW" hidden="1">#REF!</definedName>
    <definedName name="BExSBGE6R3N7T3CT30TA30O65RJY" hidden="1">#REF!</definedName>
    <definedName name="BExSDAMIIZPYX3U6GQD0O2XEMDJA" hidden="1">#REF!</definedName>
    <definedName name="BExSDBTP6MPL3CYZZVG8A6AP47KH" hidden="1">#REF!</definedName>
    <definedName name="BExSDM0KAPO82379BMW7HDWPGGHX" hidden="1">#REF!</definedName>
    <definedName name="BExSEIJ6KAF32LYAJ4RRJB23D75R" hidden="1">#REF!</definedName>
    <definedName name="BExSFSORHPSWFWYJE3RVN6FEYCZ0" hidden="1">#REF!</definedName>
    <definedName name="BExSFZFEWGGDA4NKOMLLSK7PHMCI" hidden="1">#REF!</definedName>
    <definedName name="BExSGBPUBYGSUSIGP8JOG11EU70E" hidden="1">[1]ZQZBC_REG_02_04!#REF!</definedName>
    <definedName name="BExSGULKQ81UD7CUQRSVWYRSW9NW" hidden="1">[1]ZQBC_PLN_01_03_N!#REF!</definedName>
    <definedName name="BExSH3L8ZU7A9TMERVFAUSWAI7HD" hidden="1">#REF!</definedName>
    <definedName name="BExSH46TP1H7CGQSGE8UHOZLSYTI" hidden="1">#REF!</definedName>
    <definedName name="BExSH6VY0236P5YAREUQ5PG9MV6R" hidden="1">#REF!</definedName>
    <definedName name="BExSH9A9LGHAMMVAUTWYJ7O4I5II" hidden="1">#REF!</definedName>
    <definedName name="BExTU9JSAV2531V5PLTFMW5PLVMP" hidden="1">#REF!</definedName>
    <definedName name="BExTUHXW957L5K1435WWHZE4E5RW" hidden="1">[1]ZQZBC_REG_02_04!#REF!</definedName>
    <definedName name="BExTUYQ6IMOA2RJB683QE7RLJ1QT" hidden="1">#REF!</definedName>
    <definedName name="BExTW0C5M3IHIGFCS6DO31ROJDSV" hidden="1">#REF!</definedName>
    <definedName name="BExTW66HSBQIL7850X3CL1QXR2Z2" hidden="1">#REF!</definedName>
    <definedName name="BExTXXF2E0CXNIMDX872LQ83S98O" hidden="1">#REF!</definedName>
    <definedName name="BExTY9USJ6IV3TE9WP7R7QFECXTU" hidden="1">#REF!</definedName>
    <definedName name="BExTYKHR19PZBQGLVL3J36TW8O45" hidden="1">#REF!</definedName>
    <definedName name="BExTZSEHYB33J6YFL8XJ87FIYLMS" hidden="1">#REF!</definedName>
    <definedName name="BExU0FBTXHHGM40O8TBAOH806RGX" hidden="1">#REF!</definedName>
    <definedName name="BExU0PIOWVFSB05GOVM1N13YP4AV" hidden="1">#REF!</definedName>
    <definedName name="BExU1O4RI9QWGOL3S503OP230DPS" hidden="1">#REF!</definedName>
    <definedName name="BExU2J05A3RWUE1IXOYWUWNUQJOC" hidden="1">#REF!</definedName>
    <definedName name="BExU2WC7HG27N283RAGFT0TVUGA4" hidden="1">#REF!</definedName>
    <definedName name="BExU3DVHUU5IWSYXA8LYY9J6QOJB" hidden="1">#REF!</definedName>
    <definedName name="BExU3NRIGV5JEUJY64X7NFYG4VG0" hidden="1">[1]ZQZBC_REG_02_04!#REF!</definedName>
    <definedName name="BExU47E6Z34DCGA3UM9Y8OCL9A1M" hidden="1">#REF!</definedName>
    <definedName name="BExU4HQBUHJHJD4WHW1DREJM4QGS" hidden="1">#REF!</definedName>
    <definedName name="BExU5B96IA3VVRLACDM35XFC0QYY" hidden="1">#REF!</definedName>
    <definedName name="BExU5T331OMXVAQHGORJ5T6ZXTYQ" hidden="1">#REF!</definedName>
    <definedName name="BExU7OTEEIFPZNZ7G4E88SL0UMDX" hidden="1">#REF!</definedName>
    <definedName name="BExU8K4TIBBKCG98MZWSMZ2YRLKZ" hidden="1">#REF!</definedName>
    <definedName name="BExU93WXV10E2NUUNA12YIITLX4W" hidden="1">#REF!</definedName>
    <definedName name="BExUABIPZWYZ1QAOWL7313YI3GMH" hidden="1">#REF!</definedName>
    <definedName name="BExUAMGH2PQMOOFSTXIKCXQ9APDS" hidden="1">#REF!</definedName>
    <definedName name="BExUAWI1XRNFEHKOM7X2Q9S94OWP" hidden="1">#REF!</definedName>
    <definedName name="BExUB33EBJ0X2C87S737A15786Y1" hidden="1">#REF!</definedName>
    <definedName name="BExUBR7W3EM0PV122APH6H04FCD3" hidden="1">#REF!</definedName>
    <definedName name="BExUC0T5MPGIS6QIP51PF3UQYEM0" hidden="1">[1]ZQZBC_REG_02_04!#REF!</definedName>
    <definedName name="BExUC43TSMKM9HA05GYAIKVTBGAK" hidden="1">#REF!</definedName>
    <definedName name="BExUDMI27V8E3ENFJD4JKF25YLY5" hidden="1">#REF!</definedName>
    <definedName name="BExUEQYOZDES9F7EJQU6OT1TTXOL" hidden="1">#REF!</definedName>
    <definedName name="BExUF21WPW72ZWEVF6KS5K1TAPJV" hidden="1">#REF!</definedName>
    <definedName name="BExVQBDLSADDXHKCYZD30A70YYOV" hidden="1">#REF!</definedName>
    <definedName name="BExVQS5UQTZ41QQH10V5S41UK0C0" hidden="1">#REF!</definedName>
    <definedName name="BExVRAG0H6CHAH8TOR10SCZFWV4H" hidden="1">[1]ZQZBC_REG_02_04!#REF!</definedName>
    <definedName name="BExVRJA8N4HQXJOAGF74DJ6ID7C0" hidden="1">#REF!</definedName>
    <definedName name="BExVRSFEVELSL81MBS07OHQFJGF3" hidden="1">#REF!</definedName>
    <definedName name="BExVRSVI383MR6YMJKZG6SJCCOR7" hidden="1">#REF!</definedName>
    <definedName name="BExVRT0ZJJHBTHMNGC9BSBD5T9TS" hidden="1">[1]ZQBC_PLN_01_03_N!#REF!</definedName>
    <definedName name="BExVS2MA2OS35TZHB85E569J3QIZ" hidden="1">#REF!</definedName>
    <definedName name="BExVSBWQZ595EUUKM647FCG81PNC" hidden="1">#REF!</definedName>
    <definedName name="BExVSVU74D4UHM1EE8M7XKH475QK" hidden="1">#REF!</definedName>
    <definedName name="BExVT2A7CLSANGU9449N0SCGRE8E" hidden="1">#REF!</definedName>
    <definedName name="BExVTE9NXE7WTQ5M5U533PZQ8B72" hidden="1">#REF!</definedName>
    <definedName name="BExVTLRDDDVJGPG0AYJDXS0RCO8Z" hidden="1">[1]ZQZBC_REG_02_04!#REF!</definedName>
    <definedName name="BExVUEDVBJDA9ZSRBB69T0Q1DAPC" hidden="1">#REF!</definedName>
    <definedName name="BExVUMH11XU7IL4KYH1KIYDPIPT6" hidden="1">#REF!</definedName>
    <definedName name="BExVUP0TF488TZ0MPNHXC7BJ7TKI" hidden="1">#REF!</definedName>
    <definedName name="BExVUSBJ1YB26LBITUUQ5N5LRYJ5" hidden="1">[1]ZQBC_PLN_01_03_N!#REF!</definedName>
    <definedName name="BExVV222Y4F9BCKT6JH75GZX3M6S" hidden="1">#REF!</definedName>
    <definedName name="BExVV7R3Q55HP3I9G68BGJUKNWJJ" hidden="1">#REF!</definedName>
    <definedName name="BExVVIJJ54QBOTP6Q5ACFTY4O2VE" hidden="1">#REF!</definedName>
    <definedName name="BExVVSA3NHNSPJCX2NHRAYFGVW6O" hidden="1">#REF!</definedName>
    <definedName name="BExVX0MYY63UM714QLGCV0504A2Q" hidden="1">[2]ZQBC_REG_02_08!#REF!</definedName>
    <definedName name="BExVXGDI0UOWJZ7LAFUH458STFOM" hidden="1">#REF!</definedName>
    <definedName name="BExVXNPST8L449482JTSMS6RI5OC" hidden="1">#REF!</definedName>
    <definedName name="BExVXU0CNKI96ZRNHJDGWLD8IQ42" hidden="1">[1]ZQZBC_REG_02_04!#REF!</definedName>
    <definedName name="BExVYPH3PULA5XBNP01LWFUNZNDU" hidden="1">#REF!</definedName>
    <definedName name="BExVYS688Z3PU9ANSB9V32UVSO9F" hidden="1">#REF!</definedName>
    <definedName name="BExVZ4BB1GJSDZ1SJCTBEJ1WRGMI" hidden="1">#REF!</definedName>
    <definedName name="BExW09IRXJACALU2LJ4F1PP8FNGU" hidden="1">#REF!</definedName>
    <definedName name="BExW0CYYGF0EIC4A3FJ80OX6GA1D" hidden="1">#REF!</definedName>
    <definedName name="BExW0ERIW7MD891SN4ESTO8V7WND" hidden="1">#REF!</definedName>
    <definedName name="BExW0KLYZY3Q4XDYK76ZJ8T7T6A3" hidden="1">#REF!</definedName>
    <definedName name="BExW18FO746TD0FTR4BSKN1K3APC" hidden="1">#REF!</definedName>
    <definedName name="BExW1KKQQUOA71WIDBKWAHFJCH4E" hidden="1">#REF!</definedName>
    <definedName name="BExW1VIHUI43HZXQRTBQ0C2JB9N0" hidden="1">#REF!</definedName>
    <definedName name="BExW2XVF428G0BS6T2PI1BHDNVIN" hidden="1">[1]ZQBC_PLN_01_03_N!#REF!</definedName>
    <definedName name="BExW3UOY6B5HLIX3ZQA7XCUJXH5C" hidden="1">#REF!</definedName>
    <definedName name="BExW41KYIB2WOTTMD9F9EOGLHMD7" hidden="1">#REF!</definedName>
    <definedName name="BExW4KBF29M6JY92B11K9KCU8CO2" hidden="1">[1]ZQZBC_REG_02_04!#REF!</definedName>
    <definedName name="BExW57JIO8884CL27SQT74Y13N25" hidden="1">#REF!</definedName>
    <definedName name="BExW5MZ9LCOOHDPGAP9C9PAFTZL4" hidden="1">#REF!</definedName>
    <definedName name="BExW6FASV71T0DNKYK0G5NHVW7DH" hidden="1">#REF!</definedName>
    <definedName name="BExW6JN5IU0E7FU9O1KD1O9U6HO3" hidden="1">#REF!</definedName>
    <definedName name="BExW6P1D4DP1W0DR7LN7CYMEE0L3" hidden="1">#REF!</definedName>
    <definedName name="BExW6Q8IQOH4HISK9RWBFV69T8CM" hidden="1">#REF!</definedName>
    <definedName name="BExW740UQ31HQ06SPMCQUZNBOT6R" hidden="1">#REF!</definedName>
    <definedName name="BExW740UYMAD6KONPKO9C54TNQ48" hidden="1">#REF!</definedName>
    <definedName name="BExW77X54W95TY08XO8JZN3N4TA9" hidden="1">#REF!</definedName>
    <definedName name="BExW7GRBCUY0T3PHXMG3WZWM6AH7" hidden="1">#REF!</definedName>
    <definedName name="BExW7XE8YORV5U9YS6JJHXEK4EZL" hidden="1">[2]ZQBC_REG_02_08!#REF!</definedName>
    <definedName name="BExW88MRQ6VUAG6DEV397EKIEE32" hidden="1">#REF!</definedName>
    <definedName name="BExW8GVL3HURR4SS12WMB679RPRM" hidden="1">#REF!</definedName>
    <definedName name="BExW8ITMTUFLK5DWROBG0P9LG3TV" hidden="1">[1]ZQZBC_REG_02_04!#REF!</definedName>
    <definedName name="BExW8UIEAD3OPYNL5TQ13L7L8RVI" hidden="1">#REF!</definedName>
    <definedName name="BExXMHURO2ILR6OSP9X9MTDZEJG3" hidden="1">#REF!</definedName>
    <definedName name="BExXNX3RNEHCVOXBIB3RTFMFVB07" hidden="1">#REF!</definedName>
    <definedName name="BExXO6ZV426OCKR42CHDTUQD9W9Z" hidden="1">#REF!</definedName>
    <definedName name="BExXO7W9I31XCAGOMJ78WY3VKB2L" hidden="1">#REF!</definedName>
    <definedName name="BExXP2RFS6C1LR8CSMJR5FA8OEQE" hidden="1">#REF!</definedName>
    <definedName name="BExXPOXTFPTAWFK8EFSP00W822DQ" hidden="1">[1]ZQZBC_REG_02_04!#REF!</definedName>
    <definedName name="BExXQ5F8YTQW5GOJP6F3XFW0OBMF" hidden="1">#REF!</definedName>
    <definedName name="BExXQCX0G7S1FW7ZX2MNR3MVAI2F" hidden="1">#REF!</definedName>
    <definedName name="BExXQFGMVC9864UJPBB2A1BGEIGO" hidden="1">#REF!</definedName>
    <definedName name="BExXQM20HWQITNHWW0C6AX3Q79B1" hidden="1">[1]ZQZBC_REG_02_04!#REF!</definedName>
    <definedName name="BExXQP7DGNTGAGZ1W78G87GKRPZ1" hidden="1">#REF!</definedName>
    <definedName name="BExXQXLI8TDGP7JJ9TJL46VQN221" hidden="1">#REF!</definedName>
    <definedName name="BExXRI4HWZLNIQL25XMAR3DJRSOR" hidden="1">#REF!</definedName>
    <definedName name="BExXS3JVBAGUVBOWZPVFU7H7AWWO" hidden="1">#REF!</definedName>
    <definedName name="BExXSQHDKGWLFF25Z3NA6QOPT6T8" hidden="1">#REF!</definedName>
    <definedName name="BExXTBLZBZJ451GEI9DGIDFGFH1F" hidden="1">#REF!</definedName>
    <definedName name="BExXTHGB6H9QEFOTMTUYBR92U97B" hidden="1">#REF!</definedName>
    <definedName name="BExXTN5AQJNBGKA3WQUIU6YUEPV4" hidden="1">#REF!</definedName>
    <definedName name="BExXTOSJ6KXI5G39YESWA22BMQ4W" hidden="1">#REF!</definedName>
    <definedName name="BExXUA2QVJV1BS8TR8O9H0FYUKAG" hidden="1">[1]ZQZBC_REG_02_04!#REF!</definedName>
    <definedName name="BExXUR0B78KK4A9EKD6J2EGZSLV5" hidden="1">#REF!</definedName>
    <definedName name="BExXUZ3ND6SVO9FWDL13LS4W6287" hidden="1">#REF!</definedName>
    <definedName name="BExXV470YTFYBDWFEO0LDZXZ1ZG7" hidden="1">#REF!</definedName>
    <definedName name="BExXV5P0F25GGHB05VV24CHATLO1" hidden="1">#REF!</definedName>
    <definedName name="BExXV7SHVF7F5YGRM61UFB1H5XZ2" hidden="1">#REF!</definedName>
    <definedName name="BExXVIVRDQP1TVL82ARPY8NU7L4D" hidden="1">#REF!</definedName>
    <definedName name="BExXWZH2WDU5PY25RYVE874AVWH4" hidden="1">#REF!</definedName>
    <definedName name="BExXX67XRSSJPVXF6MQ2SFIGN4Y7" hidden="1">#REF!</definedName>
    <definedName name="BExXXG3ZOCBXIAAIZVCSP0WU65PV" hidden="1">#REF!</definedName>
    <definedName name="BExXXUSOSBP1GGPVPCZ549I5KQMK" hidden="1">#REF!</definedName>
    <definedName name="BExXXVP14IUC1X0L1S0YLAAXFEHY" hidden="1">#REF!</definedName>
    <definedName name="BExXXYZRK5WC7BAIE4RFYPCXN67Q" hidden="1">#REF!</definedName>
    <definedName name="BExXY7Z8O75WS2SJF492TX1L87F7" hidden="1">#REF!</definedName>
    <definedName name="BExXY913GRTBM5NJHI491SHLI4LP" hidden="1">#REF!</definedName>
    <definedName name="BExXZLA8A1JP0TDUEFVWM18NM9FE" hidden="1">#REF!</definedName>
    <definedName name="BExXZNDLYG13GZI4BZC2R95WEK07" hidden="1">#REF!</definedName>
    <definedName name="BExXZRQ50KDKQHNGXAIRR8PF7G5Q" hidden="1">#REF!</definedName>
    <definedName name="BExY00PSY8DRXFYI2SAT9F1ZTQ6M" hidden="1">[1]ZQZBC_PLN_01_06_N!#REF!</definedName>
    <definedName name="BExY0ZS2FB9D4RDJMW9AWLJMT1RW" hidden="1">#REF!</definedName>
    <definedName name="BExY1GEZ4HW5ET0FN7DY4JCESJNX" hidden="1">#REF!</definedName>
    <definedName name="BExY1RNHM6LHL7J8E8CDTF6J5NDD" hidden="1">#REF!</definedName>
    <definedName name="BExY23CA7O2BMN61843Q4USANQIR" hidden="1">#REF!</definedName>
    <definedName name="BExY2N4EY1DZ4L35N43GM0IB2VPK" hidden="1">#REF!</definedName>
    <definedName name="BExY2OMC5785XT8GFXDXBQS0YOGD" hidden="1">#REF!</definedName>
    <definedName name="BExY3BJO8N8WXEB31VCMBAI1YD95" hidden="1">#REF!</definedName>
    <definedName name="BExY3G1IXQ2A7WU5QSSP7KNAP94X" hidden="1">#REF!</definedName>
    <definedName name="BExY3MMWXIQSTJWDYYFN0TA1A1SH" hidden="1">#REF!</definedName>
    <definedName name="BExY416B1L8FDXKAGLCEYRXIK5SW" hidden="1">[1]ZQBC_PLN_01_03_N!#REF!</definedName>
    <definedName name="BExY43KGAUR2GDS5F85N6UOFI09E" hidden="1">#REF!</definedName>
    <definedName name="BExY4O3M2EX5SHE17F52ORXF3UJH" hidden="1">#REF!</definedName>
    <definedName name="BExY68W65TVGJYVP88U94OZJXW92" hidden="1">#REF!</definedName>
    <definedName name="BExZJ2EUN2QYEYCC125J6Z9F8L6P" hidden="1">[1]ZQZBC_REG_02_04!#REF!</definedName>
    <definedName name="BExZJXA7HESTMV8NHLD1PG2022AV" hidden="1">#REF!</definedName>
    <definedName name="BExZJZOIC50UAUILX5MTYSP5X51G" hidden="1">#REF!</definedName>
    <definedName name="BExZK6Q6KN3OUGRVWL17NG66ND7M" hidden="1">#REF!</definedName>
    <definedName name="BExZKR3VJ576YAUQN076B93KO59K" hidden="1">#REF!</definedName>
    <definedName name="BExZKU92AO3Y1O0ER3PXE4B2I6RI" hidden="1">#REF!</definedName>
    <definedName name="BExZKUJTD6LL7UXH2TZWJEBIWBK9" hidden="1">#REF!</definedName>
    <definedName name="BExZL03JLI6XRU3AYCZZPTVNEWPC" hidden="1">#REF!</definedName>
    <definedName name="BExZL7QLCCLE49CWT22A2BWLIEVO" hidden="1">#REF!</definedName>
    <definedName name="BExZLPV9SS22Q89NOAAPH4KE2NCI" hidden="1">#REF!</definedName>
    <definedName name="BExZM4US2DP7QFX3MP7L50SP2XOL" hidden="1">#REF!</definedName>
    <definedName name="BExZM6NID0ZOO9RD3XD2AVUJ3D8K" hidden="1">[1]ZQBC_PLN_01_03_N!#REF!</definedName>
    <definedName name="BExZMEAPZ5GUS5SOFH5GOMBD0KGO" hidden="1">#REF!</definedName>
    <definedName name="BExZNIB1FR9R1W7YHWGCO30YAFW3" hidden="1">#REF!</definedName>
    <definedName name="BExZNQZT1LW9775RO9TLV3BRMJ10" hidden="1">#REF!</definedName>
    <definedName name="BExZO1C4DMHFFBZNZODSP4ZX7HD7" hidden="1">#REF!</definedName>
    <definedName name="BExZO99Z8LFFE2OU6KR3GU66ZU0M" hidden="1">#REF!</definedName>
    <definedName name="BExZOSGI1LEWHRGPJE338TJ048IM" hidden="1">#REF!</definedName>
    <definedName name="BExZP1QYR0G4BE2GNX7T40PRUWTE" hidden="1">#REF!</definedName>
    <definedName name="BExZPIOHX3ABCG2YJAIMI6N5FSPL" hidden="1">#REF!</definedName>
    <definedName name="BExZQB5JVF1GOTEMC07BOWOEM84S" hidden="1">#REF!</definedName>
    <definedName name="BExZQJZW9YUPPNVSYAT8AR6I0WYS" hidden="1">#REF!</definedName>
    <definedName name="BExZR6RS6JN0CI0VQ0NMPI1R1EVT" hidden="1">#REF!</definedName>
    <definedName name="BExZRATI31OK1Q6AA3AKNVEGINSD" hidden="1">#REF!</definedName>
    <definedName name="BExZSGRVHGXOEDFDQC17GK8OZV7P" hidden="1">#REF!</definedName>
    <definedName name="BExZTDQR50ZLG9SHW463LMV4I9EF" hidden="1">#REF!</definedName>
    <definedName name="BExZTUZ96GGOOTAQJ1EXWAKRHOBY" hidden="1">#REF!</definedName>
    <definedName name="BExZUUSCGSTE4RCF1Y1UTS2B5CD4" hidden="1">#REF!</definedName>
    <definedName name="BExZUWAAE7G5KQIU6JIT82QOZAMP" hidden="1">#REF!</definedName>
    <definedName name="BExZVTJXY5DI6V8N7194V3SR8MVD" hidden="1">#REF!</definedName>
    <definedName name="BExZW9LAQIBOYFJ9ERYTJYBG9UWI" hidden="1">#REF!</definedName>
    <definedName name="BExZWBE1HDEXDLGZ83LR3LM2OPF0" hidden="1">#REF!</definedName>
    <definedName name="BExZWW2CJYV8V7QB41EBGP2YM5OG" hidden="1">#REF!</definedName>
    <definedName name="BExZXDLHT6EX4OUX2SOHWODQ9KYG" hidden="1">#REF!</definedName>
    <definedName name="BExZXIP1B5HNFGA7PQFHUGX95789" hidden="1">#REF!</definedName>
    <definedName name="BExZXIZTS8GLF0ST0UI7OYJ03SUP" hidden="1">#REF!</definedName>
    <definedName name="BExZXMW3OP33KMLMRGIGL8634XZA" hidden="1">#REF!</definedName>
    <definedName name="BExZXW6K9MRS1N9N7Z2NLLCUTC3L" hidden="1">#REF!</definedName>
    <definedName name="BExZY0DHAGKT2AB9XKXMTZRH3M75" hidden="1">#REF!</definedName>
    <definedName name="BExZY8BGQEOR74Z2W2F41ZE3OVFM" hidden="1">#REF!</definedName>
    <definedName name="BExZYDPO844NEHFICNS2ASEB40T4" hidden="1">#REF!</definedName>
    <definedName name="BExZYMUPDA4UXNS4N969NHO9MOY4" hidden="1">#REF!</definedName>
    <definedName name="BExZYV3HP183J5VHRBV1HRWJGBEV" hidden="1">#REF!</definedName>
    <definedName name="BExZZ3HGNEG3YX1H9M9DVR5C2JO2" hidden="1">#REF!</definedName>
    <definedName name="BExZZ618TR1LX4YZADZBJ5TO1S67" hidden="1">[1]ZQZBC_REG_02_04!#REF!</definedName>
    <definedName name="BExZZPTCGNBZIS7LIJMNMXGCAQDY" hidden="1">[1]ZQBC_PLN_01_03_N!#REF!</definedName>
    <definedName name="BExZZY7FU8FGRE49PGO6WOCZRTG8" hidden="1">#REF!</definedName>
    <definedName name="iestades">[3]Iestādes!$A$1:$A$65536</definedName>
    <definedName name="numuri">[3]Apakšprogrammas!$A$1:$A$65536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" i="3" l="1"/>
  <c r="G67" i="3"/>
  <c r="I67" i="3" s="1"/>
  <c r="F33" i="2"/>
  <c r="F20" i="2"/>
  <c r="J72" i="2"/>
  <c r="F72" i="2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8" i="3"/>
  <c r="G7" i="3"/>
  <c r="G8" i="3"/>
  <c r="G9" i="3"/>
  <c r="G10" i="3"/>
  <c r="G11" i="3"/>
  <c r="G6" i="3"/>
  <c r="G100" i="3"/>
  <c r="G99" i="3"/>
  <c r="G98" i="3"/>
  <c r="G97" i="3"/>
  <c r="G96" i="3"/>
  <c r="G95" i="3"/>
  <c r="G94" i="3"/>
  <c r="G93" i="3"/>
  <c r="G92" i="3"/>
  <c r="I79" i="3" l="1"/>
  <c r="F45" i="2"/>
  <c r="F59" i="2"/>
  <c r="I50" i="1"/>
  <c r="F50" i="1"/>
  <c r="I31" i="1" l="1"/>
  <c r="I24" i="1"/>
  <c r="F23" i="1"/>
  <c r="G90" i="3" l="1"/>
  <c r="I90" i="3" s="1"/>
  <c r="G89" i="3"/>
  <c r="I89" i="3" s="1"/>
  <c r="G88" i="3"/>
  <c r="I88" i="3" s="1"/>
  <c r="G87" i="3"/>
  <c r="I87" i="3" s="1"/>
  <c r="G84" i="3"/>
  <c r="G83" i="3"/>
  <c r="I66" i="3"/>
  <c r="I65" i="3"/>
  <c r="I62" i="3"/>
  <c r="I61" i="3"/>
  <c r="I59" i="3"/>
  <c r="I56" i="3"/>
  <c r="I54" i="3"/>
  <c r="I51" i="3"/>
  <c r="I50" i="3"/>
  <c r="I44" i="3"/>
  <c r="I41" i="3"/>
  <c r="I39" i="3"/>
  <c r="I38" i="3"/>
  <c r="I33" i="3"/>
  <c r="I29" i="3"/>
  <c r="I23" i="3"/>
  <c r="I20" i="3"/>
  <c r="I19" i="3"/>
  <c r="I14" i="3"/>
  <c r="G13" i="3"/>
  <c r="I11" i="3"/>
  <c r="I8" i="3"/>
  <c r="I7" i="3"/>
  <c r="G101" i="3" l="1"/>
  <c r="I106" i="3" s="1"/>
  <c r="J106" i="3"/>
  <c r="I13" i="3"/>
  <c r="G69" i="3"/>
  <c r="I105" i="3" s="1"/>
  <c r="I6" i="3"/>
  <c r="I69" i="3" s="1"/>
  <c r="J105" i="3" s="1"/>
  <c r="J107" i="3" l="1"/>
  <c r="P72" i="2"/>
  <c r="L71" i="2"/>
  <c r="P70" i="2"/>
  <c r="N75" i="2" s="1"/>
  <c r="O70" i="2"/>
  <c r="N74" i="2" s="1"/>
  <c r="K68" i="2"/>
  <c r="J68" i="2"/>
  <c r="I68" i="2"/>
  <c r="F66" i="2"/>
  <c r="F70" i="2" s="1"/>
  <c r="F65" i="2"/>
  <c r="F64" i="2"/>
  <c r="F63" i="2"/>
  <c r="F62" i="2"/>
  <c r="F61" i="2"/>
  <c r="K58" i="2"/>
  <c r="J58" i="2"/>
  <c r="I58" i="2"/>
  <c r="F57" i="2"/>
  <c r="F56" i="2"/>
  <c r="F55" i="2"/>
  <c r="F54" i="2"/>
  <c r="F53" i="2"/>
  <c r="F52" i="2"/>
  <c r="F51" i="2"/>
  <c r="F50" i="2"/>
  <c r="F49" i="2"/>
  <c r="F48" i="2"/>
  <c r="F47" i="2"/>
  <c r="K44" i="2"/>
  <c r="J44" i="2"/>
  <c r="I44" i="2"/>
  <c r="F43" i="2"/>
  <c r="F42" i="2"/>
  <c r="F41" i="2"/>
  <c r="F40" i="2"/>
  <c r="F39" i="2"/>
  <c r="F38" i="2"/>
  <c r="F37" i="2"/>
  <c r="F36" i="2"/>
  <c r="F35" i="2"/>
  <c r="K32" i="2"/>
  <c r="J32" i="2"/>
  <c r="I32" i="2"/>
  <c r="F31" i="2"/>
  <c r="F30" i="2"/>
  <c r="F29" i="2"/>
  <c r="F28" i="2"/>
  <c r="F27" i="2"/>
  <c r="F26" i="2"/>
  <c r="F25" i="2"/>
  <c r="F24" i="2"/>
  <c r="F23" i="2"/>
  <c r="F22" i="2"/>
  <c r="K20" i="2"/>
  <c r="F19" i="2"/>
  <c r="F18" i="2"/>
  <c r="F16" i="2"/>
  <c r="F15" i="2"/>
  <c r="F14" i="2"/>
  <c r="F13" i="2"/>
  <c r="F12" i="2"/>
  <c r="F11" i="2"/>
  <c r="F10" i="2"/>
  <c r="F9" i="2"/>
  <c r="F8" i="2"/>
  <c r="F7" i="2"/>
  <c r="F44" i="2" l="1"/>
  <c r="J69" i="2"/>
  <c r="J71" i="2" s="1"/>
  <c r="K69" i="2"/>
  <c r="F68" i="2"/>
  <c r="I69" i="2"/>
  <c r="I71" i="2" s="1"/>
  <c r="F32" i="2"/>
  <c r="F58" i="2"/>
  <c r="F69" i="2" l="1"/>
  <c r="F71" i="2" s="1"/>
  <c r="I41" i="1"/>
  <c r="I51" i="1" s="1"/>
  <c r="I10" i="1"/>
  <c r="F29" i="1" l="1"/>
  <c r="O50" i="1" l="1"/>
  <c r="J50" i="1" l="1"/>
  <c r="K50" i="1"/>
  <c r="L50" i="1"/>
  <c r="J41" i="1"/>
  <c r="K41" i="1"/>
  <c r="J31" i="1"/>
  <c r="K31" i="1"/>
  <c r="L31" i="1"/>
  <c r="J24" i="1"/>
  <c r="K24" i="1"/>
  <c r="L24" i="1"/>
  <c r="J10" i="1"/>
  <c r="K10" i="1"/>
  <c r="L10" i="1"/>
  <c r="L34" i="1"/>
  <c r="L41" i="1" s="1"/>
  <c r="K51" i="1" l="1"/>
  <c r="L51" i="1"/>
  <c r="J51" i="1"/>
  <c r="F22" i="1" l="1"/>
  <c r="F21" i="1"/>
  <c r="F20" i="1"/>
  <c r="F39" i="1"/>
  <c r="F38" i="1"/>
  <c r="F15" i="1" l="1"/>
  <c r="F48" i="1" l="1"/>
  <c r="F44" i="1"/>
  <c r="F28" i="1" l="1"/>
  <c r="F43" i="1"/>
  <c r="F37" i="1"/>
  <c r="F36" i="1"/>
  <c r="F35" i="1"/>
  <c r="F34" i="1"/>
  <c r="F33" i="1"/>
  <c r="F9" i="1"/>
  <c r="F46" i="1"/>
  <c r="F47" i="1"/>
  <c r="F45" i="1"/>
  <c r="F19" i="1"/>
  <c r="F26" i="1"/>
  <c r="F27" i="1"/>
  <c r="F8" i="1"/>
  <c r="F7" i="1"/>
  <c r="F17" i="1"/>
  <c r="F18" i="1"/>
  <c r="F14" i="1"/>
  <c r="F12" i="1"/>
  <c r="F10" i="1" l="1"/>
  <c r="F41" i="1"/>
  <c r="F31" i="1"/>
  <c r="F13" i="1"/>
  <c r="F24" i="1" s="1"/>
  <c r="F51" i="1" l="1"/>
  <c r="I107" i="3" l="1"/>
</calcChain>
</file>

<file path=xl/sharedStrings.xml><?xml version="1.0" encoding="utf-8"?>
<sst xmlns="http://schemas.openxmlformats.org/spreadsheetml/2006/main" count="830" uniqueCount="490">
  <si>
    <t>Kurzeme</t>
  </si>
  <si>
    <t>Zemgale</t>
  </si>
  <si>
    <t>Latgale</t>
  </si>
  <si>
    <t>Vidzeme</t>
  </si>
  <si>
    <t>P8</t>
  </si>
  <si>
    <t>Inciems - Sigulda- Ķegums</t>
  </si>
  <si>
    <t>Rīga</t>
  </si>
  <si>
    <t>SI</t>
  </si>
  <si>
    <t>Piezīmes</t>
  </si>
  <si>
    <t>No, km</t>
  </si>
  <si>
    <t>Līdz, km</t>
  </si>
  <si>
    <t>Posma garums, km</t>
  </si>
  <si>
    <t>A/c kods</t>
  </si>
  <si>
    <t>A/c nosaukums</t>
  </si>
  <si>
    <t>Sakārtošanas  metode</t>
  </si>
  <si>
    <t>Izmaksa EUR</t>
  </si>
  <si>
    <t>P6</t>
  </si>
  <si>
    <t>Saulkrasti - Sēja - Ragana</t>
  </si>
  <si>
    <t>asfalts</t>
  </si>
  <si>
    <t>V13</t>
  </si>
  <si>
    <t>V14</t>
  </si>
  <si>
    <t>Tīraine-Jaunolaine</t>
  </si>
  <si>
    <t>P120</t>
  </si>
  <si>
    <t>Talsi - Stende - Kuldīga</t>
  </si>
  <si>
    <t>P116</t>
  </si>
  <si>
    <t>Kuldīga -  Skrunda  - Embūte</t>
  </si>
  <si>
    <t>V1128</t>
  </si>
  <si>
    <t>Dobele -Īle - Auce</t>
  </si>
  <si>
    <t>P86</t>
  </si>
  <si>
    <t>Sērene - Kalnieši</t>
  </si>
  <si>
    <t>V968</t>
  </si>
  <si>
    <t>Ogre - Jugla</t>
  </si>
  <si>
    <t>P29</t>
  </si>
  <si>
    <t>Rauna - Drusti - Jaunpiebalga</t>
  </si>
  <si>
    <t>V283</t>
  </si>
  <si>
    <t>Mūrnieki–Līgatne–Augšlīgatne</t>
  </si>
  <si>
    <t>P33</t>
  </si>
  <si>
    <t>Ērgļi-Jaunpiebalga-Saliņkrogs</t>
  </si>
  <si>
    <t xml:space="preserve">KOPĀ </t>
  </si>
  <si>
    <t>V1264</t>
  </si>
  <si>
    <t>Adze - Gudenieki - Ēdole</t>
  </si>
  <si>
    <t>P55</t>
  </si>
  <si>
    <t>P58</t>
  </si>
  <si>
    <t>P70</t>
  </si>
  <si>
    <t>V678</t>
  </si>
  <si>
    <t xml:space="preserve">Rēzekne - Dagda  </t>
  </si>
  <si>
    <t>Viļāni—Preiļi—Špoģi</t>
  </si>
  <si>
    <t xml:space="preserve">V1476                       </t>
  </si>
  <si>
    <t>Kalēji-Durbe</t>
  </si>
  <si>
    <t xml:space="preserve">V1475               </t>
  </si>
  <si>
    <t>Posms Smārdes centrā</t>
  </si>
  <si>
    <t xml:space="preserve">Svente - Lietuvas robeža (Subate) </t>
  </si>
  <si>
    <t>P16</t>
  </si>
  <si>
    <t>Valmiera—Matīši—Mazsalaca</t>
  </si>
  <si>
    <t>V932</t>
  </si>
  <si>
    <t xml:space="preserve">Jaunmārupe - Skulte              </t>
  </si>
  <si>
    <t xml:space="preserve">Nereta-Pilskalne-Gricgale-Ērberģe </t>
  </si>
  <si>
    <t>Špoģi-Arendole-Vecvārkava-Sīļi</t>
  </si>
  <si>
    <t>sakārtots maršruts</t>
  </si>
  <si>
    <t>Rēzekne</t>
  </si>
  <si>
    <t>Preiļi</t>
  </si>
  <si>
    <t>Dm.Luckovs</t>
  </si>
  <si>
    <t>A.Losāns</t>
  </si>
  <si>
    <t>Kuldīga</t>
  </si>
  <si>
    <t>Ogre</t>
  </si>
  <si>
    <t>S.Kaktīts</t>
  </si>
  <si>
    <t>Dobele</t>
  </si>
  <si>
    <t>Aizkraukle</t>
  </si>
  <si>
    <t>Cēsis</t>
  </si>
  <si>
    <t>Madona</t>
  </si>
  <si>
    <t>Valmiera</t>
  </si>
  <si>
    <t>VAG2</t>
  </si>
  <si>
    <t>P41</t>
  </si>
  <si>
    <t>Alūksne - Liepna</t>
  </si>
  <si>
    <t>Alūksne</t>
  </si>
  <si>
    <t>V420</t>
  </si>
  <si>
    <t>Stāmeriena-Pļavnieki-Zeltaleja</t>
  </si>
  <si>
    <t>Gulbene</t>
  </si>
  <si>
    <t xml:space="preserve">P12             </t>
  </si>
  <si>
    <t xml:space="preserve">Limbaži - Salacgrīva                    </t>
  </si>
  <si>
    <t>Limbaži</t>
  </si>
  <si>
    <t>asfalts/VAG2</t>
  </si>
  <si>
    <t>asfalts/ VAG2</t>
  </si>
  <si>
    <t>V508</t>
  </si>
  <si>
    <t xml:space="preserve">Brigi - Krivanda - Cibla - Seļekova </t>
  </si>
  <si>
    <t>Ludza</t>
  </si>
  <si>
    <t>V545</t>
  </si>
  <si>
    <t>Lauderi-Vecslabada-Škaune</t>
  </si>
  <si>
    <t>ir jau apsekojuma dati</t>
  </si>
  <si>
    <t>nav iekļauts VARAM sarakstā</t>
  </si>
  <si>
    <t>VARAM sarakstā iekļauts ar nosaukumu Līksna - Kalupe - Upmale - Rožupe</t>
  </si>
  <si>
    <t>svītrots no VARAM pamatsaraksta atbilstoši reģiona priekšlikumam</t>
  </si>
  <si>
    <t>iekļauts VARAM pamatsarakstā (9.0-15,9) un rezerves (4,40-9,0) sarakstā</t>
  </si>
  <si>
    <t>Izmaksas, EUR, no PP apraksta</t>
  </si>
  <si>
    <t>10,22-15,55, 5,33 km</t>
  </si>
  <si>
    <t>0,00-8,3, 8,30 km</t>
  </si>
  <si>
    <t>4,4-9,0, 4,6 km</t>
  </si>
  <si>
    <t>0,0-37,87, 37,87 km</t>
  </si>
  <si>
    <t>38,5-62,23, 23,73 km</t>
  </si>
  <si>
    <t>0,0-38,99, 38,99 km</t>
  </si>
  <si>
    <t>34,20-40,78, 6,58 km</t>
  </si>
  <si>
    <t>1,02-8,44, 7,42 km</t>
  </si>
  <si>
    <t>21,8-33,30, 11,5 km</t>
  </si>
  <si>
    <t>9,00-33.02, 24,02 km</t>
  </si>
  <si>
    <t>LVC plāno garāku posmu</t>
  </si>
  <si>
    <t>LVC plāno īsāku posmu</t>
  </si>
  <si>
    <t>LVC plāno atsevišķus nogriežņus</t>
  </si>
  <si>
    <t>LVC plāno citu posmu</t>
  </si>
  <si>
    <t>Secinājums</t>
  </si>
  <si>
    <t>Atbilstība VARAM aktualizētajam sarakstam</t>
  </si>
  <si>
    <t>LVC plāno nedaudz citu posmu</t>
  </si>
  <si>
    <t>Atbilstība PP aprakstam</t>
  </si>
  <si>
    <t>V1020</t>
  </si>
  <si>
    <t>V286</t>
  </si>
  <si>
    <t>Daibe-Kūdums</t>
  </si>
  <si>
    <t xml:space="preserve">Pieniņi-Smelteri </t>
  </si>
  <si>
    <t>V738</t>
  </si>
  <si>
    <t>Ozolpils - Kalēji - Smārde (posms no krustojuma ar V1476)</t>
  </si>
  <si>
    <t xml:space="preserve">          3 800 000,00 </t>
  </si>
  <si>
    <t>Likverteni–Jaunsaule–Skaistkalne</t>
  </si>
  <si>
    <t>P17</t>
  </si>
  <si>
    <t>Valmiera—Rūjiena—Igaunijas robeža (Unguriņi)</t>
  </si>
  <si>
    <t>asfaltbetona seguma atjaunošana (DDS)</t>
  </si>
  <si>
    <t>P118</t>
  </si>
  <si>
    <t>Kuldīgas apvedceļš</t>
  </si>
  <si>
    <t>DDS, gandrīz gatavs</t>
  </si>
  <si>
    <r>
      <t xml:space="preserve">VB-2022, </t>
    </r>
    <r>
      <rPr>
        <sz val="14"/>
        <rFont val="Times New Roman"/>
        <family val="1"/>
        <charset val="186"/>
      </rPr>
      <t>A.Losāns</t>
    </r>
  </si>
  <si>
    <t>TP 2020.g.dec.</t>
  </si>
  <si>
    <t>VB-2022</t>
  </si>
  <si>
    <t>P108</t>
  </si>
  <si>
    <t>Ventspils-Kuldīga-Saldus</t>
  </si>
  <si>
    <t>DDS</t>
  </si>
  <si>
    <t>P105</t>
  </si>
  <si>
    <t>Butnāri - Saldus - Ezere</t>
  </si>
  <si>
    <r>
      <t>VB-2023</t>
    </r>
    <r>
      <rPr>
        <sz val="14"/>
        <color rgb="FF00B050"/>
        <rFont val="Times New Roman"/>
        <family val="1"/>
        <charset val="186"/>
      </rPr>
      <t>,</t>
    </r>
    <r>
      <rPr>
        <sz val="14"/>
        <rFont val="Times New Roman"/>
        <family val="1"/>
        <charset val="186"/>
      </rPr>
      <t xml:space="preserve"> A.Losāns</t>
    </r>
  </si>
  <si>
    <t>ir VARAM sarakstā, 5,60-9</t>
  </si>
  <si>
    <t>nebūtiskas atkāpes</t>
  </si>
  <si>
    <t>ir, 5,60-9,0</t>
  </si>
  <si>
    <t>ir VARAM sarakstā, 0-3,63</t>
  </si>
  <si>
    <t>ir, 0,0-3,63</t>
  </si>
  <si>
    <t>P111</t>
  </si>
  <si>
    <t>Ventspils (Leči) - Grobiņa</t>
  </si>
  <si>
    <t>PVG 9.dec</t>
  </si>
  <si>
    <r>
      <t>VB-2022,</t>
    </r>
    <r>
      <rPr>
        <sz val="14"/>
        <rFont val="Times New Roman"/>
        <family val="1"/>
        <charset val="186"/>
      </rPr>
      <t xml:space="preserve"> A.Losāns</t>
    </r>
  </si>
  <si>
    <t>ir VARAM sarakstā</t>
  </si>
  <si>
    <t>P113</t>
  </si>
  <si>
    <t>Grobiņa - Bārta - Rucava (grants - VA)</t>
  </si>
  <si>
    <t>DDS gatavs</t>
  </si>
  <si>
    <t>ir VARAM sarakstā, 34,25-50,70</t>
  </si>
  <si>
    <t>P112</t>
  </si>
  <si>
    <t>Kuldīga - Aizpute- Līči</t>
  </si>
  <si>
    <t>P106</t>
  </si>
  <si>
    <t>Ezere -Embūte- Grobiņa</t>
  </si>
  <si>
    <t>72.07</t>
  </si>
  <si>
    <t>Liepāja</t>
  </si>
  <si>
    <t>ir VARAM sarakstā, 55.01-78,12, svītrots pēc reģionu priekšlikumiem</t>
  </si>
  <si>
    <t>ir,55,01-78,12</t>
  </si>
  <si>
    <t>P122</t>
  </si>
  <si>
    <t>Ventspils - Piltene</t>
  </si>
  <si>
    <t xml:space="preserve">Ventspils </t>
  </si>
  <si>
    <t xml:space="preserve">ir VARAM sarakstā </t>
  </si>
  <si>
    <t>ir, 11,16-23,64</t>
  </si>
  <si>
    <t>P125</t>
  </si>
  <si>
    <t>Talsi - Dundaga- Mazirbe</t>
  </si>
  <si>
    <t>Talsi</t>
  </si>
  <si>
    <t>ir VARAM sarakstā, 15,00-34,43</t>
  </si>
  <si>
    <t>ir, 15-34,43</t>
  </si>
  <si>
    <t xml:space="preserve">Rīga </t>
  </si>
  <si>
    <t>Inciems - Sigulda - Ķegums</t>
  </si>
  <si>
    <t>TP 2020.g.</t>
  </si>
  <si>
    <r>
      <t xml:space="preserve">VB-2022-2023, </t>
    </r>
    <r>
      <rPr>
        <sz val="14"/>
        <rFont val="Times New Roman"/>
        <family val="1"/>
        <charset val="186"/>
      </rPr>
      <t>B/d iepirkums 14.12.2020</t>
    </r>
  </si>
  <si>
    <t>P80</t>
  </si>
  <si>
    <t>Tīnūži - Koknese paralēla grants ceļa izbūve</t>
  </si>
  <si>
    <t>P98</t>
  </si>
  <si>
    <t>Jelgava - Tukums</t>
  </si>
  <si>
    <r>
      <t xml:space="preserve">VB-2023, </t>
    </r>
    <r>
      <rPr>
        <sz val="14"/>
        <rFont val="Times New Roman"/>
        <family val="1"/>
        <charset val="186"/>
      </rPr>
      <t>A.Zadeiks</t>
    </r>
  </si>
  <si>
    <t>P85</t>
  </si>
  <si>
    <t>Rīgas HES – Pulkarne</t>
  </si>
  <si>
    <r>
      <t>VB 2023,</t>
    </r>
    <r>
      <rPr>
        <sz val="14"/>
        <rFont val="Times New Roman"/>
        <family val="1"/>
        <charset val="186"/>
      </rPr>
      <t xml:space="preserve"> A.Zadeiks</t>
    </r>
  </si>
  <si>
    <t>ir, 14,3-31,31</t>
  </si>
  <si>
    <t>P3</t>
  </si>
  <si>
    <t>Garkalne - Alauksts</t>
  </si>
  <si>
    <t xml:space="preserve"> Rīga</t>
  </si>
  <si>
    <t>ir VARAM sarakstā, 28,10-32,47</t>
  </si>
  <si>
    <t>LVL plāno garāku posmu</t>
  </si>
  <si>
    <t>ir, 28,00-32,5</t>
  </si>
  <si>
    <t>ir</t>
  </si>
  <si>
    <t>V59</t>
  </si>
  <si>
    <t>Māpils - Peļņi</t>
  </si>
  <si>
    <t>P104</t>
  </si>
  <si>
    <t>Tukums - Auce - Lietuvas rob.</t>
  </si>
  <si>
    <t>Tukums</t>
  </si>
  <si>
    <t>ir VARAM sarakstā, 13,19-18,00</t>
  </si>
  <si>
    <t>ir, 13,19-18</t>
  </si>
  <si>
    <t>P97</t>
  </si>
  <si>
    <t>Jelgava - Dobele - Annenieki</t>
  </si>
  <si>
    <r>
      <t xml:space="preserve">VB-2023, </t>
    </r>
    <r>
      <rPr>
        <sz val="14"/>
        <rFont val="Times New Roman"/>
        <family val="1"/>
        <charset val="186"/>
      </rPr>
      <t>S.Kaktīts</t>
    </r>
  </si>
  <si>
    <t>P89</t>
  </si>
  <si>
    <t xml:space="preserve"> Ķekava - Skaistkalne</t>
  </si>
  <si>
    <r>
      <t>VB-2022,</t>
    </r>
    <r>
      <rPr>
        <sz val="14"/>
        <rFont val="Times New Roman"/>
        <family val="1"/>
        <charset val="186"/>
      </rPr>
      <t xml:space="preserve"> S.Kaktīts</t>
    </r>
  </si>
  <si>
    <t>P75</t>
  </si>
  <si>
    <t xml:space="preserve">Jēkabpils -Lietuvas rob. </t>
  </si>
  <si>
    <t>P94</t>
  </si>
  <si>
    <t>Jelgava - Staļģene - Code</t>
  </si>
  <si>
    <t>asfalts DDS</t>
  </si>
  <si>
    <t>Jelgavas</t>
  </si>
  <si>
    <t>V1071</t>
  </si>
  <si>
    <t>Mežciems- Staļģene-Stūrīši</t>
  </si>
  <si>
    <t>ir VARAM sarakstā, 14,6-16,6</t>
  </si>
  <si>
    <t>P103</t>
  </si>
  <si>
    <t>Dobele - Bauska</t>
  </si>
  <si>
    <t>P95</t>
  </si>
  <si>
    <t>Jelgava- Tērvete - Lietuvas rob.</t>
  </si>
  <si>
    <t>ir VARAM sarakstā, 12,31-29,22</t>
  </si>
  <si>
    <t>ir, 11,45-28,36</t>
  </si>
  <si>
    <t>P61</t>
  </si>
  <si>
    <t xml:space="preserve">Krāslava - Dagda </t>
  </si>
  <si>
    <t>TP 2021.g.marts</t>
  </si>
  <si>
    <t>VB-2022-2023</t>
  </si>
  <si>
    <t>ir VARAM sasarakstā, 2,32-18,22, 27,14-33,27</t>
  </si>
  <si>
    <t>cits posms</t>
  </si>
  <si>
    <t>ir, 2,32-33,27</t>
  </si>
  <si>
    <t>P50</t>
  </si>
  <si>
    <t>Kārsava - Krievijas robeža (Aizgārša) (grants - VA)</t>
  </si>
  <si>
    <t>2139-540</t>
  </si>
  <si>
    <r>
      <t xml:space="preserve">VB-2022 / </t>
    </r>
    <r>
      <rPr>
        <sz val="14"/>
        <rFont val="Times New Roman"/>
        <family val="1"/>
        <charset val="186"/>
      </rPr>
      <t>Ludza</t>
    </r>
  </si>
  <si>
    <t>P59</t>
  </si>
  <si>
    <t>Viļāni - Ružina - Malta</t>
  </si>
  <si>
    <t>P63</t>
  </si>
  <si>
    <t>Līvāni - Preiļi</t>
  </si>
  <si>
    <t>P64</t>
  </si>
  <si>
    <t>Višķi - Nīcgale</t>
  </si>
  <si>
    <t>Daugavpils</t>
  </si>
  <si>
    <t>ir VARAM sarakstā, 12-21,51</t>
  </si>
  <si>
    <t>ir, 12-21,51</t>
  </si>
  <si>
    <t>P69</t>
  </si>
  <si>
    <t>Skrudaliena- Kaplava- Krāslava</t>
  </si>
  <si>
    <t>ir VARAM sarakstā, 0-10,3</t>
  </si>
  <si>
    <t>ir, 0-10</t>
  </si>
  <si>
    <t>P73</t>
  </si>
  <si>
    <t>Vecumnieki -Nereta-Subate</t>
  </si>
  <si>
    <t>P46</t>
  </si>
  <si>
    <t>Dubļeva- Cērpene</t>
  </si>
  <si>
    <t>ir VARAM sarakstā, 15,45-21,68</t>
  </si>
  <si>
    <t>ir, 0-15,45</t>
  </si>
  <si>
    <t>P49</t>
  </si>
  <si>
    <t>Kārsava - Ludza- Ezernieki</t>
  </si>
  <si>
    <t>ir VARAM sarakstā, 29,55-32,82</t>
  </si>
  <si>
    <t xml:space="preserve">ir </t>
  </si>
  <si>
    <t>P72</t>
  </si>
  <si>
    <t>Ilūkste (Virsaiši) - Bebrene- Birži</t>
  </si>
  <si>
    <t>ir VARAM saraksta, 42-51,71</t>
  </si>
  <si>
    <t>Jēkabpils</t>
  </si>
  <si>
    <t>ir, 42-51,71</t>
  </si>
  <si>
    <t>P84</t>
  </si>
  <si>
    <t>Madona - Varakļāni</t>
  </si>
  <si>
    <r>
      <t xml:space="preserve">VB-2022, </t>
    </r>
    <r>
      <rPr>
        <sz val="14"/>
        <rFont val="Times New Roman"/>
        <family val="1"/>
        <charset val="186"/>
      </rPr>
      <t>Madona</t>
    </r>
  </si>
  <si>
    <t>P82</t>
  </si>
  <si>
    <t>Jaunkalsnava- Lubāna</t>
  </si>
  <si>
    <t>TP 2021.g.aprīlis</t>
  </si>
  <si>
    <r>
      <rPr>
        <b/>
        <sz val="14"/>
        <color rgb="FF00B050"/>
        <rFont val="Times New Roman"/>
        <family val="1"/>
        <charset val="186"/>
      </rPr>
      <t>VB-2022,</t>
    </r>
    <r>
      <rPr>
        <sz val="14"/>
        <color theme="1"/>
        <rFont val="Times New Roman"/>
        <family val="1"/>
        <charset val="186"/>
      </rPr>
      <t xml:space="preserve"> Madona</t>
    </r>
  </si>
  <si>
    <t>P24</t>
  </si>
  <si>
    <t>Smiltene - Valka</t>
  </si>
  <si>
    <r>
      <t xml:space="preserve">VB-2023, </t>
    </r>
    <r>
      <rPr>
        <sz val="14"/>
        <rFont val="Times New Roman"/>
        <family val="1"/>
        <charset val="186"/>
      </rPr>
      <t>Smiltene</t>
    </r>
  </si>
  <si>
    <t>P37</t>
  </si>
  <si>
    <t>Pļaviņas (Gostiņi)- Madona- Gulbene</t>
  </si>
  <si>
    <t>P18</t>
  </si>
  <si>
    <t>Valmiera - Smiltene</t>
  </si>
  <si>
    <t>15.61</t>
  </si>
  <si>
    <t>17.28</t>
  </si>
  <si>
    <t>Smiltene</t>
  </si>
  <si>
    <r>
      <rPr>
        <sz val="16"/>
        <rFont val="Calibri"/>
        <family val="2"/>
        <charset val="186"/>
        <scheme val="minor"/>
      </rPr>
      <t>KOPĀ REĢIONĀLIE CEĻ</t>
    </r>
    <r>
      <rPr>
        <b/>
        <sz val="16"/>
        <rFont val="Calibri"/>
        <family val="2"/>
        <charset val="186"/>
        <scheme val="minor"/>
      </rPr>
      <t>I</t>
    </r>
  </si>
  <si>
    <t>ir VARAM sarakstā pilnībā vai ar nebūtiskām atkāpēm</t>
  </si>
  <si>
    <t>Kopā GALVENIE un REĢIONĀLIE ceļi</t>
  </si>
  <si>
    <t>iekrāsotie ceļi</t>
  </si>
  <si>
    <t>finansējums ceļiem atbilstoši VARAM aktuālajam ceļu sarakstam</t>
  </si>
  <si>
    <t>finansējums ceļiem atbilstoši VARAM sākotnējam ceļu sarakstam</t>
  </si>
  <si>
    <t>Kopā</t>
  </si>
  <si>
    <t>1. pielikums</t>
  </si>
  <si>
    <t>2. pielikums</t>
  </si>
  <si>
    <t>3.pielikums</t>
  </si>
  <si>
    <t>Kārtas Nr.</t>
  </si>
  <si>
    <t>Plānošanas reģions</t>
  </si>
  <si>
    <t>Ceļa Nr.</t>
  </si>
  <si>
    <t>Ceļu posma nosaukums</t>
  </si>
  <si>
    <t>No km</t>
  </si>
  <si>
    <t>Līdz km</t>
  </si>
  <si>
    <t>Indikatīvais ceļa posma garums, km</t>
  </si>
  <si>
    <t>Darbu veids sakārtojamam ceļa posmam</t>
  </si>
  <si>
    <t>Indikatīvās izmaksas EUR</t>
  </si>
  <si>
    <t>Rīgas reģions</t>
  </si>
  <si>
    <t xml:space="preserve">P9               </t>
  </si>
  <si>
    <t xml:space="preserve">Ragana - Limbaži                      </t>
  </si>
  <si>
    <t>asfaltbetona seguma pārbūve (BP)</t>
  </si>
  <si>
    <t xml:space="preserve">V39                                 </t>
  </si>
  <si>
    <t>Saulkrasti-Bīriņi</t>
  </si>
  <si>
    <t>vietējā autoceļa asfaltbetona seguma atjaunošana (DDS)</t>
  </si>
  <si>
    <t>Inciems - Sigulda - Ķegums                (Siguldas centra posms)</t>
  </si>
  <si>
    <t>V75</t>
  </si>
  <si>
    <t>Ropaži - Griķukrogs</t>
  </si>
  <si>
    <t>grants seguma dubultās virsmas apstrāde  (DDS)</t>
  </si>
  <si>
    <t>V7</t>
  </si>
  <si>
    <t>Baloži – Plakanciems – Iecava</t>
  </si>
  <si>
    <t>vietējā autoceļa asfaltbetona seguma atjaunošana (liela slodze) (DDS)</t>
  </si>
  <si>
    <t>P91</t>
  </si>
  <si>
    <t>Mežvidi - Baldone                      (posms no Iecavas ielas līdz Ķeguma prospektam)</t>
  </si>
  <si>
    <t>V977</t>
  </si>
  <si>
    <t>Madliena - Aderkaši</t>
  </si>
  <si>
    <t>0.60
5.40</t>
  </si>
  <si>
    <t>4,90            12,70</t>
  </si>
  <si>
    <t xml:space="preserve">grants seguma dubultās virsmas apstrāde (DDS)            </t>
  </si>
  <si>
    <t>P2</t>
  </si>
  <si>
    <t>Juglas papīrfabrika - Upesciems</t>
  </si>
  <si>
    <t xml:space="preserve">Rīgas HES - Jaunjelgava     </t>
  </si>
  <si>
    <t>V9</t>
  </si>
  <si>
    <t>V971</t>
  </si>
  <si>
    <t>Lielvārde - Rozītes</t>
  </si>
  <si>
    <t>vietējā autoceļa asfaltbetona seguma atjaunošana  (DDS)</t>
  </si>
  <si>
    <t>V974</t>
  </si>
  <si>
    <t>Dzelmes - Veckarape</t>
  </si>
  <si>
    <t>V1458</t>
  </si>
  <si>
    <t>Jaunpils - Viesatas</t>
  </si>
  <si>
    <t>V28</t>
  </si>
  <si>
    <t>Blukas-Emburga</t>
  </si>
  <si>
    <t>P11</t>
  </si>
  <si>
    <t>Kocēni-Limbaži-Tūja</t>
  </si>
  <si>
    <t>Zemgales reģions</t>
  </si>
  <si>
    <t>V1011</t>
  </si>
  <si>
    <t>Pārslas-Misa-Šarlotes</t>
  </si>
  <si>
    <t>grants seguma pārbūve (asfalts) (BP)</t>
  </si>
  <si>
    <t>P88</t>
  </si>
  <si>
    <t>Bauska - Linde (posms no Vecumniekiem līdz savienojumam ar V1011)</t>
  </si>
  <si>
    <t>Ilūkste (Virsaiši) - Bebrene-Birži</t>
  </si>
  <si>
    <t>grants seguma dubultās virsmas apstrāde (DDS)</t>
  </si>
  <si>
    <t>Jēkabpils - Lietuvas robeža (posms Viesīte-Nereta)</t>
  </si>
  <si>
    <t>V956</t>
  </si>
  <si>
    <t>Daudzeva- Viesīte-Apserde</t>
  </si>
  <si>
    <t>V918</t>
  </si>
  <si>
    <t>Zemkopības institūts - Skrīveri (Jāņa Purapuķes iela)</t>
  </si>
  <si>
    <t>V945</t>
  </si>
  <si>
    <t>Pļaviņas - Juči</t>
  </si>
  <si>
    <t>V782</t>
  </si>
  <si>
    <t>Jēkabpils-Antūži-Medņi</t>
  </si>
  <si>
    <t>grants seguma atjaunošana (DDS)</t>
  </si>
  <si>
    <t>Kurzemes reģions</t>
  </si>
  <si>
    <t>V1279</t>
  </si>
  <si>
    <t>Vecais suitu ceļš</t>
  </si>
  <si>
    <t>P126</t>
  </si>
  <si>
    <t>Valdgale-Roja</t>
  </si>
  <si>
    <t>P77</t>
  </si>
  <si>
    <t>Ventspils - Dundaga</t>
  </si>
  <si>
    <t>P124</t>
  </si>
  <si>
    <t>Ventspils - Kolka</t>
  </si>
  <si>
    <t>P117</t>
  </si>
  <si>
    <t>Skrunda - Aizpute</t>
  </si>
  <si>
    <t>Latgales reģions</t>
  </si>
  <si>
    <t>V687</t>
  </si>
  <si>
    <t xml:space="preserve">Vecpils-Biķernieki-Bramanišķi    </t>
  </si>
  <si>
    <t xml:space="preserve">Skrudaliena-Kaplava-Krāslava   </t>
  </si>
  <si>
    <t>Višķi-Nīcgale</t>
  </si>
  <si>
    <t>V783</t>
  </si>
  <si>
    <t>Jēkabpils - Dignāja - Ilūkste</t>
  </si>
  <si>
    <t>Krāslava-Dagda</t>
  </si>
  <si>
    <t>V636</t>
  </si>
  <si>
    <t>Krāslava - Izvalta - Šķeltova - Aglona</t>
  </si>
  <si>
    <t>Špoģi-Arendole-Upmalea-Sīļi</t>
  </si>
  <si>
    <t>Kārsava - Ludza - Ezernieki</t>
  </si>
  <si>
    <t>V526</t>
  </si>
  <si>
    <t>Ludza - Auziņi - Stoļerova</t>
  </si>
  <si>
    <t xml:space="preserve">Brigi - Krivanda - Cibla - Seļekova   </t>
  </si>
  <si>
    <t>dubultās virsmas seguma izbūve (DDS)</t>
  </si>
  <si>
    <t>V577</t>
  </si>
  <si>
    <t xml:space="preserve">Puša-Krāce-Silajāņi-Riebiņi </t>
  </si>
  <si>
    <t>V682</t>
  </si>
  <si>
    <t>Līksna - Kalupe - Upmale - Rožupe</t>
  </si>
  <si>
    <t>V595</t>
  </si>
  <si>
    <t>Viļāni–Maltas Trūpi–Lomi</t>
  </si>
  <si>
    <t>dubultas virsmas apstrāde (DDS)</t>
  </si>
  <si>
    <t>V579</t>
  </si>
  <si>
    <t>Rēzekne–Stoļerova–Kaunata</t>
  </si>
  <si>
    <t>V711</t>
  </si>
  <si>
    <t>Ilūkste-Rubanišķi-Daugavpils</t>
  </si>
  <si>
    <t>V582</t>
  </si>
  <si>
    <t>Silmala-Kruki</t>
  </si>
  <si>
    <t>V584</t>
  </si>
  <si>
    <t>Silmala-Štikāni-Saveļi</t>
  </si>
  <si>
    <t>V593</t>
  </si>
  <si>
    <t>Vērēmi-Rogovka</t>
  </si>
  <si>
    <t>V699</t>
  </si>
  <si>
    <t>Bebrene-Šedere-Gorbunovka</t>
  </si>
  <si>
    <t>Vidzemes reģions</t>
  </si>
  <si>
    <t>P14</t>
  </si>
  <si>
    <t xml:space="preserve">Umurga-Cēsis-Līvi </t>
  </si>
  <si>
    <t>V323</t>
  </si>
  <si>
    <t>Liepa-Smiltene</t>
  </si>
  <si>
    <t>P38</t>
  </si>
  <si>
    <t>Cesvaine-Velēna</t>
  </si>
  <si>
    <t>grants seguma pārbūve (asfalts)(BP)</t>
  </si>
  <si>
    <t>Pļaviņas (Gostiņi) - Madona - Gulbene</t>
  </si>
  <si>
    <t>V259</t>
  </si>
  <si>
    <t>Ausekļi - Burga</t>
  </si>
  <si>
    <t>V284</t>
  </si>
  <si>
    <t>Līgatne-Asaru ezers-Nītaure</t>
  </si>
  <si>
    <t>V425</t>
  </si>
  <si>
    <t>Pievedceļš Stāķiem</t>
  </si>
  <si>
    <t>V373</t>
  </si>
  <si>
    <t>Gaujiena-Verasskola</t>
  </si>
  <si>
    <t>P44</t>
  </si>
  <si>
    <t>Ilzene - Līzespasts</t>
  </si>
  <si>
    <t>II Rezerves saraksts</t>
  </si>
  <si>
    <t>P109</t>
  </si>
  <si>
    <t>Kandava - Saldus                                             posms līdz Zantei</t>
  </si>
  <si>
    <t xml:space="preserve">grants sega pārbūve (DDS)               </t>
  </si>
  <si>
    <t xml:space="preserve">Garkalne- Alauksts                            </t>
  </si>
  <si>
    <t>posms</t>
  </si>
  <si>
    <t>P10</t>
  </si>
  <si>
    <t>Inčukalns - Ropaži - Ikšķile</t>
  </si>
  <si>
    <t>asfaltbetona seguma atjaunošana  (DDS)</t>
  </si>
  <si>
    <t>V26</t>
  </si>
  <si>
    <t>Rīgas HES - Dole</t>
  </si>
  <si>
    <t>V31</t>
  </si>
  <si>
    <t>Pievedceļš Muceniekiem</t>
  </si>
  <si>
    <t>V128</t>
  </si>
  <si>
    <t>Straupe - Lēdurga-Vidriži-Skulte</t>
  </si>
  <si>
    <t>V1435</t>
  </si>
  <si>
    <t>Līgas - Zentene - Rideļi                                posms Zentene-Rideļi</t>
  </si>
  <si>
    <t xml:space="preserve">grants segas pārbūve (DDS)                </t>
  </si>
  <si>
    <t>V1290</t>
  </si>
  <si>
    <t>Kuldīga - Basi</t>
  </si>
  <si>
    <t>grants segas pārbūve, dubultas virsmas apstrāde (DDS)</t>
  </si>
  <si>
    <t>Grobiņa- Bārta -Rucava</t>
  </si>
  <si>
    <t>Asfaltbetona segas atjaunošana</t>
  </si>
  <si>
    <t>Asfaltbetona segas atjaunošana (DDS)</t>
  </si>
  <si>
    <t>V1430</t>
  </si>
  <si>
    <t xml:space="preserve">Saldus - Vāne     </t>
  </si>
  <si>
    <t>Divkāršā virsmas apstrāde (DDS)</t>
  </si>
  <si>
    <t>P79</t>
  </si>
  <si>
    <t>Koknese - Ērgļi</t>
  </si>
  <si>
    <t>asfaltbetona seguma atjaunošana</t>
  </si>
  <si>
    <t xml:space="preserve">V922 </t>
  </si>
  <si>
    <t>Vecbebri - Irši</t>
  </si>
  <si>
    <t xml:space="preserve">Vidzemes reģions </t>
  </si>
  <si>
    <t>P23</t>
  </si>
  <si>
    <t>Valka - Vireši</t>
  </si>
  <si>
    <t>grants seguma dubultās virsmas apstrāde (DDS?)</t>
  </si>
  <si>
    <t>V248</t>
  </si>
  <si>
    <t>Cirgaļi-Palsmane-Ūdrupe</t>
  </si>
  <si>
    <t>V187</t>
  </si>
  <si>
    <t>Valmiera–Rauna</t>
  </si>
  <si>
    <t>grants segas pārbūve (asfalts) (BP)</t>
  </si>
  <si>
    <t>V388</t>
  </si>
  <si>
    <t>Alūksne-Kalniena-Gulbene</t>
  </si>
  <si>
    <t>grants sega pārbūve, dubultas virsmas apstrāde (DDS)</t>
  </si>
  <si>
    <t>V424</t>
  </si>
  <si>
    <t>Gulbene-Jaungulbene</t>
  </si>
  <si>
    <t>km</t>
  </si>
  <si>
    <t>euro</t>
  </si>
  <si>
    <t>Pamatsaraksts</t>
  </si>
  <si>
    <t>Rezerves saraksts</t>
  </si>
  <si>
    <t>V429</t>
  </si>
  <si>
    <t>Rimstavas-Ušuri</t>
  </si>
  <si>
    <t>(saskaņā ar MK 2020.gada 8.decembra rīkojumu Nr. 741 “Par Satiksmes ministrijas saistībām projektu īstenošanai autoceļu jomā")</t>
  </si>
  <si>
    <t>Nepieciešams lēmums valsts budžeta finansējuma piešķiršanai valsts reģionālo un vietējo ceļu sakārtošanai 2021.gadā</t>
  </si>
  <si>
    <t>Finansējums piešķirts valsts reģionālo un vietējo autoceļu sakārtošanai 2021.gadā</t>
  </si>
  <si>
    <t>V920</t>
  </si>
  <si>
    <t xml:space="preserve">Suntaži-Laubere </t>
  </si>
  <si>
    <t xml:space="preserve">grants seguma pārbūve  </t>
  </si>
  <si>
    <t>V749</t>
  </si>
  <si>
    <t>Aglonas stacija-Aizkalne-Babri</t>
  </si>
  <si>
    <t>Dubulta virsmas apstrāde</t>
  </si>
  <si>
    <t>V761</t>
  </si>
  <si>
    <t>Rožupe – Rudzāti - Varakļāni</t>
  </si>
  <si>
    <t xml:space="preserve"> grants sega pārbūve, dubultas virsmas apstrāde</t>
  </si>
  <si>
    <t>V460</t>
  </si>
  <si>
    <t>Tilža-Baltinava</t>
  </si>
  <si>
    <t>P544</t>
  </si>
  <si>
    <t>Ludza-Nirza-Vecslabada</t>
  </si>
  <si>
    <t>V690</t>
  </si>
  <si>
    <t>Skrudaliena-Kumbuļi-Silene</t>
  </si>
  <si>
    <t>V691</t>
  </si>
  <si>
    <t>Demene-Kumbuļi</t>
  </si>
  <si>
    <t>V623</t>
  </si>
  <si>
    <t>M. Asūne-Robežnieki</t>
  </si>
  <si>
    <t>V572</t>
  </si>
  <si>
    <t>Murāni - Mortišķi - Denelišķi</t>
  </si>
  <si>
    <t>V569</t>
  </si>
  <si>
    <t>Malta - Lazareva - Priežmale</t>
  </si>
  <si>
    <t>Indikatīvi 2022.-2023.gadā plānotie ceļi administratīvi teritoriālās reformas kontekstā</t>
  </si>
  <si>
    <r>
      <t xml:space="preserve">I Pamatsaraksts 
</t>
    </r>
    <r>
      <rPr>
        <i/>
        <sz val="11"/>
        <rFont val="Calibri Light"/>
        <family val="2"/>
        <charset val="186"/>
        <scheme val="major"/>
      </rPr>
      <t>(atbilstoši pārbūvējamo un atjaunojamo valsts reģionālo un vietējo autoceļu sarakstam administratīvi teritoriālās reformas kontekstā saskaņā ar prioritāro pasākumu “Investīciju programma autoceļu attīstībai administratīvi teritoriālās reformas kontekstā”)</t>
    </r>
  </si>
  <si>
    <t>Iecava - Baldone - Daugmale (posms no Riekstukalna ceļa līdz krustojumam ar ceļu P85)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</si>
</sst>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0.000"/>
    <numFmt numFmtId="166" formatCode="_-* #,##0_-;\-* #,##0_-;_-* &quot;-&quot;??_-;_-@_-"/>
    <numFmt numFmtId="171" formatCode="#,##0_ ;\-#,##0\ "/>
  </numFmts>
  <fonts count="6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6"/>
      <color rgb="FF7030A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rgb="FF00B0F0"/>
      <name val="Times New Roman"/>
      <family val="1"/>
      <charset val="186"/>
    </font>
    <font>
      <b/>
      <sz val="16"/>
      <color rgb="FFC00000"/>
      <name val="Times New Roman"/>
      <family val="1"/>
      <charset val="186"/>
    </font>
    <font>
      <sz val="16"/>
      <color rgb="FFC00000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rgb="FF00B05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4"/>
      <color rgb="FFFF0000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RimTimes"/>
      <charset val="186"/>
    </font>
    <font>
      <sz val="14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color rgb="FFC0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sz val="16"/>
      <color rgb="FFC0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2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z val="10"/>
      <name val="Calibri"/>
      <family val="2"/>
      <charset val="186"/>
    </font>
    <font>
      <b/>
      <u/>
      <sz val="18"/>
      <name val="Calibri Light"/>
      <family val="2"/>
      <charset val="186"/>
      <scheme val="major"/>
    </font>
    <font>
      <b/>
      <sz val="18"/>
      <name val="Calibri Light"/>
      <family val="2"/>
      <charset val="186"/>
      <scheme val="major"/>
    </font>
    <font>
      <b/>
      <sz val="16"/>
      <name val="Calibri Light"/>
      <family val="2"/>
      <charset val="186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186"/>
    </font>
    <font>
      <i/>
      <sz val="18"/>
      <color theme="1"/>
      <name val="Calibri"/>
      <family val="2"/>
      <charset val="186"/>
      <scheme val="minor"/>
    </font>
    <font>
      <i/>
      <sz val="10"/>
      <name val="Calibri Light"/>
      <family val="2"/>
      <charset val="186"/>
      <scheme val="major"/>
    </font>
    <font>
      <i/>
      <sz val="16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2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</font>
    <font>
      <i/>
      <sz val="11"/>
      <name val="Calibri Light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31" fillId="0" borderId="0"/>
    <xf numFmtId="0" fontId="1" fillId="0" borderId="0"/>
    <xf numFmtId="43" fontId="50" fillId="0" borderId="0" applyFont="0" applyFill="0" applyBorder="0" applyAlignment="0" applyProtection="0"/>
    <xf numFmtId="164" fontId="50" fillId="0" borderId="0" applyFont="0" applyFill="0" applyBorder="0" applyAlignment="0" applyProtection="0"/>
  </cellStyleXfs>
  <cellXfs count="665">
    <xf numFmtId="0" fontId="0" fillId="0" borderId="0" xfId="0"/>
    <xf numFmtId="2" fontId="8" fillId="2" borderId="0" xfId="2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3" fontId="8" fillId="2" borderId="16" xfId="2" applyNumberFormat="1" applyFont="1" applyFill="1" applyBorder="1" applyAlignment="1" applyProtection="1">
      <alignment horizontal="center" vertical="center"/>
      <protection locked="0"/>
    </xf>
    <xf numFmtId="3" fontId="8" fillId="2" borderId="16" xfId="2" applyNumberFormat="1" applyFont="1" applyFill="1" applyBorder="1" applyAlignment="1" applyProtection="1">
      <alignment vertical="center"/>
      <protection locked="0"/>
    </xf>
    <xf numFmtId="3" fontId="8" fillId="2" borderId="1" xfId="2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2" applyNumberFormat="1" applyFont="1" applyFill="1" applyBorder="1" applyAlignment="1" applyProtection="1">
      <alignment horizontal="center" vertical="center"/>
      <protection locked="0"/>
    </xf>
    <xf numFmtId="3" fontId="2" fillId="2" borderId="1" xfId="2" applyNumberFormat="1" applyFont="1" applyFill="1" applyBorder="1" applyAlignment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3" applyNumberFormat="1" applyFont="1" applyFill="1" applyBorder="1" applyAlignment="1" applyProtection="1">
      <alignment horizontal="center" vertical="center"/>
      <protection locked="0"/>
    </xf>
    <xf numFmtId="3" fontId="2" fillId="2" borderId="1" xfId="3" applyNumberFormat="1" applyFont="1" applyFill="1" applyBorder="1" applyAlignment="1" applyProtection="1">
      <alignment horizontal="center" vertical="center"/>
      <protection locked="0"/>
    </xf>
    <xf numFmtId="3" fontId="8" fillId="2" borderId="16" xfId="3" applyNumberFormat="1" applyFont="1" applyFill="1" applyBorder="1" applyAlignment="1" applyProtection="1">
      <alignment horizontal="center" vertical="center"/>
      <protection locked="0"/>
    </xf>
    <xf numFmtId="3" fontId="8" fillId="2" borderId="16" xfId="3" applyNumberFormat="1" applyFont="1" applyFill="1" applyBorder="1" applyAlignment="1" applyProtection="1">
      <alignment vertical="center"/>
      <protection locked="0"/>
    </xf>
    <xf numFmtId="3" fontId="8" fillId="2" borderId="1" xfId="3" applyNumberFormat="1" applyFont="1" applyFill="1" applyBorder="1" applyAlignment="1" applyProtection="1">
      <alignment vertical="center"/>
      <protection locked="0"/>
    </xf>
    <xf numFmtId="3" fontId="2" fillId="2" borderId="1" xfId="3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8" fillId="2" borderId="14" xfId="0" applyNumberFormat="1" applyFont="1" applyFill="1" applyBorder="1" applyAlignment="1"/>
    <xf numFmtId="3" fontId="8" fillId="2" borderId="1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/>
    <xf numFmtId="3" fontId="7" fillId="2" borderId="1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/>
    <xf numFmtId="3" fontId="8" fillId="2" borderId="1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1" fontId="11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3" fillId="2" borderId="1" xfId="0" applyFont="1" applyFill="1" applyBorder="1"/>
    <xf numFmtId="0" fontId="7" fillId="2" borderId="20" xfId="0" applyFont="1" applyFill="1" applyBorder="1"/>
    <xf numFmtId="3" fontId="2" fillId="2" borderId="1" xfId="6" applyNumberFormat="1" applyFont="1" applyFill="1" applyBorder="1" applyAlignment="1">
      <alignment horizontal="center" vertical="center"/>
    </xf>
    <xf numFmtId="43" fontId="2" fillId="2" borderId="1" xfId="6" applyFont="1" applyFill="1" applyBorder="1" applyAlignment="1">
      <alignment vertical="center"/>
    </xf>
    <xf numFmtId="0" fontId="3" fillId="2" borderId="21" xfId="0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5" xfId="0" applyFont="1" applyFill="1" applyBorder="1"/>
    <xf numFmtId="3" fontId="2" fillId="2" borderId="1" xfId="1" applyNumberFormat="1" applyFont="1" applyFill="1" applyBorder="1" applyAlignment="1">
      <alignment horizontal="center" vertical="center"/>
    </xf>
    <xf numFmtId="43" fontId="2" fillId="2" borderId="1" xfId="1" applyNumberFormat="1" applyFont="1" applyFill="1" applyBorder="1"/>
    <xf numFmtId="3" fontId="2" fillId="2" borderId="1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43" fontId="3" fillId="2" borderId="1" xfId="6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" fontId="2" fillId="2" borderId="16" xfId="6" applyNumberFormat="1" applyFont="1" applyFill="1" applyBorder="1" applyAlignment="1">
      <alignment horizontal="center" vertical="center"/>
    </xf>
    <xf numFmtId="0" fontId="2" fillId="2" borderId="0" xfId="0" applyFont="1" applyFill="1"/>
    <xf numFmtId="3" fontId="2" fillId="2" borderId="0" xfId="6" applyNumberFormat="1" applyFont="1" applyFill="1" applyBorder="1" applyAlignment="1">
      <alignment horizontal="center" vertical="center"/>
    </xf>
    <xf numFmtId="43" fontId="2" fillId="2" borderId="0" xfId="6" applyFont="1" applyFill="1" applyBorder="1" applyAlignment="1">
      <alignment vertical="center"/>
    </xf>
    <xf numFmtId="3" fontId="3" fillId="2" borderId="0" xfId="0" applyNumberFormat="1" applyFont="1" applyFill="1"/>
    <xf numFmtId="0" fontId="12" fillId="2" borderId="0" xfId="0" applyFont="1" applyFill="1" applyBorder="1"/>
    <xf numFmtId="0" fontId="11" fillId="2" borderId="0" xfId="0" applyFont="1" applyFill="1" applyBorder="1"/>
    <xf numFmtId="0" fontId="3" fillId="2" borderId="0" xfId="0" applyFont="1" applyFill="1"/>
    <xf numFmtId="0" fontId="7" fillId="0" borderId="0" xfId="0" applyFont="1"/>
    <xf numFmtId="0" fontId="2" fillId="2" borderId="1" xfId="1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 vertical="center" indent="1"/>
    </xf>
    <xf numFmtId="3" fontId="2" fillId="2" borderId="1" xfId="0" applyNumberFormat="1" applyFont="1" applyFill="1" applyBorder="1" applyAlignment="1"/>
    <xf numFmtId="0" fontId="9" fillId="2" borderId="1" xfId="0" applyFont="1" applyFill="1" applyBorder="1"/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3" fontId="17" fillId="0" borderId="6" xfId="2" applyNumberFormat="1" applyFont="1" applyFill="1" applyBorder="1" applyAlignment="1" applyProtection="1">
      <alignment horizontal="center" vertical="center"/>
      <protection locked="0"/>
    </xf>
    <xf numFmtId="3" fontId="17" fillId="0" borderId="18" xfId="2" applyNumberFormat="1" applyFont="1" applyFill="1" applyBorder="1" applyAlignment="1" applyProtection="1">
      <alignment vertical="center"/>
      <protection locked="0"/>
    </xf>
    <xf numFmtId="3" fontId="21" fillId="0" borderId="18" xfId="2" applyNumberFormat="1" applyFont="1" applyFill="1" applyBorder="1" applyAlignment="1" applyProtection="1">
      <alignment vertical="center"/>
      <protection locked="0"/>
    </xf>
    <xf numFmtId="3" fontId="17" fillId="0" borderId="18" xfId="2" applyNumberFormat="1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/>
    <xf numFmtId="0" fontId="25" fillId="0" borderId="9" xfId="0" applyFont="1" applyFill="1" applyBorder="1"/>
    <xf numFmtId="2" fontId="17" fillId="0" borderId="26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26" xfId="2" applyNumberFormat="1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/>
      <protection locked="0"/>
    </xf>
    <xf numFmtId="3" fontId="17" fillId="0" borderId="26" xfId="2" applyNumberFormat="1" applyFont="1" applyFill="1" applyBorder="1" applyAlignment="1" applyProtection="1">
      <alignment horizontal="center" vertical="center"/>
      <protection locked="0"/>
    </xf>
    <xf numFmtId="3" fontId="17" fillId="0" borderId="26" xfId="2" applyNumberFormat="1" applyFont="1" applyFill="1" applyBorder="1" applyAlignment="1" applyProtection="1">
      <alignment vertical="center"/>
      <protection locked="0"/>
    </xf>
    <xf numFmtId="3" fontId="21" fillId="0" borderId="26" xfId="2" applyNumberFormat="1" applyFont="1" applyFill="1" applyBorder="1" applyAlignment="1" applyProtection="1">
      <alignment vertical="center"/>
      <protection locked="0"/>
    </xf>
    <xf numFmtId="0" fontId="22" fillId="0" borderId="32" xfId="0" applyFont="1" applyFill="1" applyBorder="1"/>
    <xf numFmtId="2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1" xfId="2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3" fontId="17" fillId="0" borderId="1" xfId="2" applyNumberFormat="1" applyFont="1" applyFill="1" applyBorder="1" applyAlignment="1" applyProtection="1">
      <alignment horizontal="center" vertical="center"/>
      <protection locked="0"/>
    </xf>
    <xf numFmtId="3" fontId="17" fillId="0" borderId="1" xfId="2" applyNumberFormat="1" applyFont="1" applyFill="1" applyBorder="1" applyAlignment="1" applyProtection="1">
      <alignment vertical="center"/>
      <protection locked="0"/>
    </xf>
    <xf numFmtId="3" fontId="21" fillId="0" borderId="1" xfId="2" applyNumberFormat="1" applyFont="1" applyFill="1" applyBorder="1" applyAlignment="1" applyProtection="1">
      <alignment vertical="center"/>
      <protection locked="0"/>
    </xf>
    <xf numFmtId="0" fontId="22" fillId="0" borderId="9" xfId="0" applyFont="1" applyFill="1" applyBorder="1"/>
    <xf numFmtId="0" fontId="17" fillId="0" borderId="8" xfId="1" applyFont="1" applyFill="1" applyBorder="1" applyAlignment="1" applyProtection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left" vertical="center"/>
      <protection locked="0"/>
    </xf>
    <xf numFmtId="0" fontId="25" fillId="0" borderId="31" xfId="0" applyFont="1" applyFill="1" applyBorder="1"/>
    <xf numFmtId="0" fontId="25" fillId="0" borderId="12" xfId="0" applyFont="1" applyFill="1" applyBorder="1"/>
    <xf numFmtId="3" fontId="17" fillId="0" borderId="6" xfId="3" applyNumberFormat="1" applyFont="1" applyFill="1" applyBorder="1" applyAlignment="1" applyProtection="1">
      <alignment horizontal="center" vertical="center"/>
      <protection locked="0"/>
    </xf>
    <xf numFmtId="3" fontId="17" fillId="0" borderId="6" xfId="3" applyNumberFormat="1" applyFont="1" applyFill="1" applyBorder="1" applyAlignment="1" applyProtection="1">
      <alignment vertical="center"/>
      <protection locked="0"/>
    </xf>
    <xf numFmtId="3" fontId="21" fillId="0" borderId="6" xfId="3" applyNumberFormat="1" applyFont="1" applyFill="1" applyBorder="1" applyAlignment="1" applyProtection="1">
      <alignment vertical="center"/>
      <protection locked="0"/>
    </xf>
    <xf numFmtId="2" fontId="17" fillId="0" borderId="1" xfId="3" applyNumberFormat="1" applyFont="1" applyFill="1" applyBorder="1" applyAlignment="1" applyProtection="1">
      <alignment horizontal="center" vertical="center"/>
      <protection locked="0"/>
    </xf>
    <xf numFmtId="3" fontId="17" fillId="0" borderId="1" xfId="3" applyNumberFormat="1" applyFont="1" applyFill="1" applyBorder="1" applyAlignment="1" applyProtection="1">
      <alignment horizontal="center" vertical="center"/>
      <protection locked="0"/>
    </xf>
    <xf numFmtId="3" fontId="17" fillId="0" borderId="1" xfId="3" applyNumberFormat="1" applyFont="1" applyFill="1" applyBorder="1" applyAlignment="1" applyProtection="1">
      <alignment vertical="center"/>
      <protection locked="0"/>
    </xf>
    <xf numFmtId="3" fontId="21" fillId="0" borderId="1" xfId="3" applyNumberFormat="1" applyFont="1" applyFill="1" applyBorder="1" applyAlignment="1" applyProtection="1">
      <alignment vertical="center"/>
      <protection locked="0"/>
    </xf>
    <xf numFmtId="0" fontId="17" fillId="0" borderId="9" xfId="0" applyFont="1" applyFill="1" applyBorder="1"/>
    <xf numFmtId="0" fontId="17" fillId="0" borderId="13" xfId="1" applyFont="1" applyFill="1" applyBorder="1" applyAlignment="1" applyProtection="1">
      <alignment horizontal="center" vertical="center" wrapText="1"/>
      <protection locked="0"/>
    </xf>
    <xf numFmtId="0" fontId="17" fillId="0" borderId="14" xfId="1" applyFont="1" applyFill="1" applyBorder="1" applyAlignment="1" applyProtection="1">
      <alignment horizontal="left" vertical="center"/>
      <protection locked="0"/>
    </xf>
    <xf numFmtId="2" fontId="17" fillId="0" borderId="38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38" xfId="3" applyNumberFormat="1" applyFont="1" applyFill="1" applyBorder="1" applyAlignment="1" applyProtection="1">
      <alignment horizontal="center" vertical="center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3" fontId="17" fillId="0" borderId="38" xfId="3" applyNumberFormat="1" applyFont="1" applyFill="1" applyBorder="1" applyAlignment="1" applyProtection="1">
      <alignment horizontal="center" vertical="center"/>
      <protection locked="0"/>
    </xf>
    <xf numFmtId="3" fontId="17" fillId="0" borderId="38" xfId="3" applyNumberFormat="1" applyFont="1" applyFill="1" applyBorder="1" applyAlignment="1" applyProtection="1">
      <alignment vertical="center"/>
      <protection locked="0"/>
    </xf>
    <xf numFmtId="3" fontId="21" fillId="0" borderId="38" xfId="3" applyNumberFormat="1" applyFont="1" applyFill="1" applyBorder="1" applyAlignment="1" applyProtection="1">
      <alignment vertical="center"/>
      <protection locked="0"/>
    </xf>
    <xf numFmtId="0" fontId="17" fillId="0" borderId="39" xfId="0" applyFont="1" applyFill="1" applyBorder="1"/>
    <xf numFmtId="0" fontId="17" fillId="0" borderId="15" xfId="1" applyFont="1" applyFill="1" applyBorder="1" applyAlignment="1" applyProtection="1">
      <alignment horizontal="center" vertical="center" wrapText="1"/>
      <protection locked="0"/>
    </xf>
    <xf numFmtId="0" fontId="17" fillId="0" borderId="16" xfId="1" applyFont="1" applyFill="1" applyBorder="1" applyAlignment="1" applyProtection="1">
      <alignment horizontal="left" vertical="center"/>
      <protection locked="0"/>
    </xf>
    <xf numFmtId="2" fontId="17" fillId="0" borderId="16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16" xfId="3" applyNumberFormat="1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3" fontId="17" fillId="0" borderId="16" xfId="3" applyNumberFormat="1" applyFont="1" applyFill="1" applyBorder="1" applyAlignment="1" applyProtection="1">
      <alignment horizontal="center" vertical="center"/>
      <protection locked="0"/>
    </xf>
    <xf numFmtId="3" fontId="17" fillId="0" borderId="16" xfId="3" applyNumberFormat="1" applyFont="1" applyFill="1" applyBorder="1" applyAlignment="1" applyProtection="1">
      <alignment vertical="center"/>
      <protection locked="0"/>
    </xf>
    <xf numFmtId="3" fontId="21" fillId="0" borderId="16" xfId="3" applyNumberFormat="1" applyFont="1" applyFill="1" applyBorder="1" applyAlignment="1" applyProtection="1">
      <alignment vertical="center"/>
      <protection locked="0"/>
    </xf>
    <xf numFmtId="3" fontId="17" fillId="0" borderId="34" xfId="3" applyNumberFormat="1" applyFont="1" applyFill="1" applyBorder="1" applyAlignment="1" applyProtection="1">
      <alignment horizontal="center" vertical="center"/>
      <protection locked="0"/>
    </xf>
    <xf numFmtId="2" fontId="17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6" xfId="3" applyNumberFormat="1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3" fontId="17" fillId="0" borderId="26" xfId="3" applyNumberFormat="1" applyFont="1" applyFill="1" applyBorder="1" applyAlignment="1" applyProtection="1">
      <alignment horizontal="center" vertical="center"/>
      <protection locked="0"/>
    </xf>
    <xf numFmtId="3" fontId="17" fillId="0" borderId="26" xfId="3" applyNumberFormat="1" applyFont="1" applyFill="1" applyBorder="1" applyAlignment="1" applyProtection="1">
      <alignment vertical="center"/>
      <protection locked="0"/>
    </xf>
    <xf numFmtId="3" fontId="21" fillId="0" borderId="26" xfId="3" applyNumberFormat="1" applyFont="1" applyFill="1" applyBorder="1" applyAlignment="1" applyProtection="1">
      <alignment vertical="center"/>
      <protection locked="0"/>
    </xf>
    <xf numFmtId="0" fontId="17" fillId="0" borderId="32" xfId="0" applyFont="1" applyFill="1" applyBorder="1"/>
    <xf numFmtId="0" fontId="20" fillId="0" borderId="1" xfId="0" applyFont="1" applyFill="1" applyBorder="1" applyAlignment="1" applyProtection="1">
      <alignment horizontal="center" vertical="center"/>
      <protection locked="0"/>
    </xf>
    <xf numFmtId="0" fontId="32" fillId="0" borderId="8" xfId="0" applyFont="1" applyFill="1" applyBorder="1" applyAlignment="1">
      <alignment horizontal="center"/>
    </xf>
    <xf numFmtId="0" fontId="32" fillId="0" borderId="1" xfId="0" applyFont="1" applyFill="1" applyBorder="1"/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>
      <alignment horizontal="left" vertical="center"/>
    </xf>
    <xf numFmtId="0" fontId="17" fillId="0" borderId="8" xfId="5" applyFont="1" applyFill="1" applyBorder="1" applyAlignment="1" applyProtection="1">
      <alignment horizontal="center" vertical="center" wrapText="1"/>
      <protection locked="0"/>
    </xf>
    <xf numFmtId="2" fontId="17" fillId="0" borderId="14" xfId="3" applyNumberFormat="1" applyFont="1" applyFill="1" applyBorder="1" applyAlignment="1" applyProtection="1">
      <alignment horizontal="center" vertical="center"/>
      <protection locked="0"/>
    </xf>
    <xf numFmtId="2" fontId="17" fillId="0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35" xfId="0" applyFont="1" applyFill="1" applyBorder="1"/>
    <xf numFmtId="0" fontId="25" fillId="0" borderId="4" xfId="0" applyFont="1" applyFill="1" applyBorder="1"/>
    <xf numFmtId="3" fontId="25" fillId="0" borderId="18" xfId="0" applyNumberFormat="1" applyFont="1" applyFill="1" applyBorder="1" applyAlignment="1">
      <alignment horizontal="center"/>
    </xf>
    <xf numFmtId="3" fontId="17" fillId="0" borderId="18" xfId="0" applyNumberFormat="1" applyFont="1" applyFill="1" applyBorder="1" applyAlignment="1">
      <alignment horizontal="right"/>
    </xf>
    <xf numFmtId="3" fontId="24" fillId="0" borderId="18" xfId="0" applyNumberFormat="1" applyFont="1" applyFill="1" applyBorder="1" applyAlignment="1">
      <alignment horizontal="right"/>
    </xf>
    <xf numFmtId="3" fontId="17" fillId="0" borderId="18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3" fontId="36" fillId="0" borderId="0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3" fontId="33" fillId="0" borderId="1" xfId="0" applyNumberFormat="1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0" fillId="0" borderId="0" xfId="0" applyFill="1" applyBorder="1"/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/>
    <xf numFmtId="1" fontId="39" fillId="0" borderId="0" xfId="0" applyNumberFormat="1" applyFont="1" applyFill="1" applyBorder="1" applyAlignment="1">
      <alignment horizontal="center"/>
    </xf>
    <xf numFmtId="0" fontId="41" fillId="0" borderId="0" xfId="0" applyFont="1" applyFill="1" applyBorder="1"/>
    <xf numFmtId="3" fontId="42" fillId="0" borderId="0" xfId="0" applyNumberFormat="1" applyFont="1" applyFill="1" applyBorder="1" applyAlignment="1">
      <alignment horizontal="center"/>
    </xf>
    <xf numFmtId="3" fontId="39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2" fontId="17" fillId="0" borderId="0" xfId="2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8" applyNumberFormat="1" applyFont="1" applyFill="1" applyBorder="1" applyAlignment="1">
      <alignment horizontal="center" vertical="center" wrapText="1"/>
    </xf>
    <xf numFmtId="165" fontId="23" fillId="0" borderId="0" xfId="8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5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2" fontId="17" fillId="0" borderId="0" xfId="0" applyNumberFormat="1" applyFont="1" applyFill="1" applyBorder="1" applyAlignment="1" applyProtection="1">
      <alignment horizontal="center" vertical="center"/>
      <protection locked="0"/>
    </xf>
    <xf numFmtId="3" fontId="32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5" fontId="45" fillId="0" borderId="0" xfId="8" applyNumberFormat="1" applyFont="1" applyFill="1" applyBorder="1" applyAlignment="1">
      <alignment horizontal="center" vertical="center" wrapText="1"/>
    </xf>
    <xf numFmtId="1" fontId="17" fillId="0" borderId="0" xfId="8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 applyProtection="1">
      <alignment horizontal="center" vertical="center"/>
      <protection locked="0"/>
    </xf>
    <xf numFmtId="3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/>
    </xf>
    <xf numFmtId="3" fontId="17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5" fillId="0" borderId="0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47" fillId="0" borderId="0" xfId="0" applyFont="1" applyFill="1" applyBorder="1"/>
    <xf numFmtId="0" fontId="25" fillId="0" borderId="0" xfId="0" applyFont="1" applyFill="1" applyBorder="1" applyAlignment="1">
      <alignment vertical="center"/>
    </xf>
    <xf numFmtId="2" fontId="25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2" fontId="17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35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3" fontId="0" fillId="0" borderId="0" xfId="0" applyNumberFormat="1" applyFill="1" applyBorder="1"/>
    <xf numFmtId="0" fontId="2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3" fontId="25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27" fillId="0" borderId="0" xfId="0" applyFont="1" applyFill="1" applyBorder="1"/>
    <xf numFmtId="2" fontId="37" fillId="0" borderId="0" xfId="0" applyNumberFormat="1" applyFont="1" applyFill="1" applyBorder="1"/>
    <xf numFmtId="3" fontId="37" fillId="0" borderId="0" xfId="0" applyNumberFormat="1" applyFont="1" applyFill="1" applyBorder="1"/>
    <xf numFmtId="0" fontId="16" fillId="0" borderId="0" xfId="0" applyFont="1" applyFill="1" applyAlignment="1">
      <alignment horizontal="center"/>
    </xf>
    <xf numFmtId="0" fontId="0" fillId="0" borderId="0" xfId="0" applyFill="1"/>
    <xf numFmtId="2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3" fontId="8" fillId="0" borderId="0" xfId="0" applyNumberFormat="1" applyFont="1" applyFill="1" applyBorder="1"/>
    <xf numFmtId="0" fontId="19" fillId="0" borderId="17" xfId="0" applyFont="1" applyFill="1" applyBorder="1"/>
    <xf numFmtId="0" fontId="18" fillId="0" borderId="18" xfId="0" applyFont="1" applyFill="1" applyBorder="1"/>
    <xf numFmtId="0" fontId="19" fillId="0" borderId="18" xfId="0" applyFont="1" applyFill="1" applyBorder="1"/>
    <xf numFmtId="0" fontId="19" fillId="0" borderId="18" xfId="0" applyFont="1" applyFill="1" applyBorder="1" applyAlignment="1">
      <alignment horizontal="center"/>
    </xf>
    <xf numFmtId="0" fontId="19" fillId="0" borderId="29" xfId="0" applyFont="1" applyFill="1" applyBorder="1"/>
    <xf numFmtId="0" fontId="0" fillId="0" borderId="19" xfId="0" applyFill="1" applyBorder="1"/>
    <xf numFmtId="2" fontId="17" fillId="0" borderId="6" xfId="5" applyNumberFormat="1" applyFont="1" applyFill="1" applyBorder="1" applyAlignment="1" applyProtection="1">
      <alignment horizontal="center" vertical="center" wrapText="1"/>
      <protection locked="0"/>
    </xf>
    <xf numFmtId="2" fontId="17" fillId="0" borderId="6" xfId="5" applyNumberFormat="1" applyFont="1" applyFill="1" applyBorder="1" applyAlignment="1" applyProtection="1">
      <alignment horizontal="center" vertical="center"/>
      <protection locked="0"/>
    </xf>
    <xf numFmtId="0" fontId="20" fillId="0" borderId="6" xfId="5" applyFont="1" applyFill="1" applyBorder="1" applyAlignment="1" applyProtection="1">
      <alignment horizontal="center" vertical="center" wrapText="1"/>
      <protection locked="0"/>
    </xf>
    <xf numFmtId="0" fontId="17" fillId="0" borderId="1" xfId="5" applyFont="1" applyFill="1" applyBorder="1" applyAlignment="1" applyProtection="1">
      <alignment horizontal="center" vertical="center" wrapText="1"/>
      <protection locked="0"/>
    </xf>
    <xf numFmtId="165" fontId="17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17" fillId="0" borderId="1" xfId="5" applyNumberFormat="1" applyFont="1" applyFill="1" applyBorder="1" applyAlignment="1" applyProtection="1">
      <alignment horizontal="center" vertical="center"/>
      <protection locked="0"/>
    </xf>
    <xf numFmtId="2" fontId="17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 applyProtection="1">
      <alignment horizontal="right" vertical="center"/>
      <protection locked="0"/>
    </xf>
    <xf numFmtId="3" fontId="21" fillId="0" borderId="1" xfId="0" applyNumberFormat="1" applyFont="1" applyFill="1" applyBorder="1" applyAlignment="1" applyProtection="1">
      <alignment horizontal="right" vertical="center"/>
      <protection locked="0"/>
    </xf>
    <xf numFmtId="3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1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 applyFill="1"/>
    <xf numFmtId="0" fontId="17" fillId="0" borderId="27" xfId="1" applyFont="1" applyFill="1" applyBorder="1" applyAlignment="1" applyProtection="1">
      <alignment horizontal="center" vertical="center" wrapText="1"/>
      <protection locked="0"/>
    </xf>
    <xf numFmtId="0" fontId="17" fillId="0" borderId="26" xfId="1" applyFont="1" applyFill="1" applyBorder="1" applyAlignment="1" applyProtection="1">
      <alignment horizontal="left" vertical="center"/>
      <protection locked="0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26" xfId="0" applyNumberFormat="1" applyFont="1" applyFill="1" applyBorder="1" applyAlignment="1">
      <alignment horizontal="center" vertical="center" wrapText="1"/>
    </xf>
    <xf numFmtId="2" fontId="17" fillId="0" borderId="26" xfId="5" applyNumberFormat="1" applyFont="1" applyFill="1" applyBorder="1" applyAlignment="1" applyProtection="1">
      <alignment horizontal="center" vertical="center"/>
      <protection locked="0"/>
    </xf>
    <xf numFmtId="0" fontId="23" fillId="0" borderId="26" xfId="5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/>
    <xf numFmtId="0" fontId="17" fillId="0" borderId="14" xfId="1" applyFont="1" applyFill="1" applyBorder="1" applyAlignment="1" applyProtection="1">
      <alignment horizontal="left" vertical="center" wrapText="1"/>
      <protection locked="0"/>
    </xf>
    <xf numFmtId="2" fontId="17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1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3" fontId="17" fillId="0" borderId="14" xfId="2" applyNumberFormat="1" applyFont="1" applyFill="1" applyBorder="1" applyAlignment="1" applyProtection="1">
      <alignment horizontal="center" vertical="center"/>
      <protection locked="0"/>
    </xf>
    <xf numFmtId="3" fontId="17" fillId="0" borderId="14" xfId="2" applyNumberFormat="1" applyFont="1" applyFill="1" applyBorder="1" applyAlignment="1" applyProtection="1">
      <alignment vertical="center"/>
      <protection locked="0"/>
    </xf>
    <xf numFmtId="3" fontId="21" fillId="0" borderId="14" xfId="2" applyNumberFormat="1" applyFont="1" applyFill="1" applyBorder="1" applyAlignment="1" applyProtection="1">
      <alignment vertical="center"/>
      <protection locked="0"/>
    </xf>
    <xf numFmtId="0" fontId="17" fillId="0" borderId="10" xfId="1" applyFont="1" applyFill="1" applyBorder="1" applyAlignment="1" applyProtection="1">
      <alignment horizontal="center" vertical="center" wrapText="1"/>
      <protection locked="0"/>
    </xf>
    <xf numFmtId="0" fontId="17" fillId="0" borderId="11" xfId="1" applyFont="1" applyFill="1" applyBorder="1" applyAlignment="1" applyProtection="1">
      <alignment horizontal="left" vertical="center" wrapText="1"/>
      <protection locked="0"/>
    </xf>
    <xf numFmtId="2" fontId="17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1" applyFont="1" applyFill="1" applyBorder="1" applyAlignment="1" applyProtection="1">
      <alignment horizontal="center" vertical="center" wrapText="1"/>
      <protection locked="0"/>
    </xf>
    <xf numFmtId="2" fontId="17" fillId="0" borderId="11" xfId="2" applyNumberFormat="1" applyFont="1" applyFill="1" applyBorder="1" applyAlignment="1" applyProtection="1">
      <alignment horizontal="center" vertical="center"/>
      <protection locked="0"/>
    </xf>
    <xf numFmtId="3" fontId="17" fillId="0" borderId="11" xfId="2" applyNumberFormat="1" applyFont="1" applyFill="1" applyBorder="1" applyAlignment="1" applyProtection="1">
      <alignment horizontal="center" vertical="center"/>
      <protection locked="0"/>
    </xf>
    <xf numFmtId="3" fontId="17" fillId="0" borderId="11" xfId="2" applyNumberFormat="1" applyFont="1" applyFill="1" applyBorder="1" applyAlignment="1" applyProtection="1">
      <alignment vertical="center"/>
      <protection locked="0"/>
    </xf>
    <xf numFmtId="3" fontId="21" fillId="0" borderId="11" xfId="2" applyNumberFormat="1" applyFont="1" applyFill="1" applyBorder="1" applyAlignment="1" applyProtection="1">
      <alignment vertical="center"/>
      <protection locked="0"/>
    </xf>
    <xf numFmtId="0" fontId="27" fillId="0" borderId="0" xfId="0" applyFont="1" applyFill="1"/>
    <xf numFmtId="0" fontId="17" fillId="0" borderId="16" xfId="1" applyFont="1" applyFill="1" applyBorder="1" applyAlignment="1" applyProtection="1">
      <alignment horizontal="left" vertical="center" wrapText="1"/>
      <protection locked="0"/>
    </xf>
    <xf numFmtId="0" fontId="28" fillId="0" borderId="16" xfId="1" applyFont="1" applyFill="1" applyBorder="1" applyAlignment="1" applyProtection="1">
      <alignment horizontal="center" vertical="center" wrapText="1"/>
      <protection locked="0"/>
    </xf>
    <xf numFmtId="2" fontId="21" fillId="0" borderId="16" xfId="2" applyNumberFormat="1" applyFont="1" applyFill="1" applyBorder="1" applyAlignment="1" applyProtection="1">
      <alignment horizontal="center" vertical="center"/>
      <protection locked="0"/>
    </xf>
    <xf numFmtId="3" fontId="17" fillId="0" borderId="16" xfId="2" applyNumberFormat="1" applyFont="1" applyFill="1" applyBorder="1" applyAlignment="1" applyProtection="1">
      <alignment horizontal="center" vertical="center"/>
      <protection locked="0"/>
    </xf>
    <xf numFmtId="3" fontId="21" fillId="0" borderId="16" xfId="2" applyNumberFormat="1" applyFont="1" applyFill="1" applyBorder="1" applyAlignment="1" applyProtection="1">
      <alignment vertical="center"/>
      <protection locked="0"/>
    </xf>
    <xf numFmtId="3" fontId="17" fillId="0" borderId="34" xfId="2" applyNumberFormat="1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/>
    <xf numFmtId="0" fontId="30" fillId="0" borderId="3" xfId="0" applyFont="1" applyFill="1" applyBorder="1"/>
    <xf numFmtId="0" fontId="29" fillId="0" borderId="3" xfId="0" applyFont="1" applyFill="1" applyBorder="1" applyAlignment="1">
      <alignment horizontal="center"/>
    </xf>
    <xf numFmtId="0" fontId="29" fillId="0" borderId="3" xfId="0" applyFont="1" applyFill="1" applyBorder="1"/>
    <xf numFmtId="0" fontId="30" fillId="0" borderId="3" xfId="0" applyFont="1" applyFill="1" applyBorder="1" applyAlignment="1"/>
    <xf numFmtId="0" fontId="29" fillId="0" borderId="36" xfId="0" applyFont="1" applyFill="1" applyBorder="1" applyAlignment="1"/>
    <xf numFmtId="0" fontId="17" fillId="0" borderId="5" xfId="7" applyFont="1" applyFill="1" applyBorder="1" applyAlignment="1">
      <alignment horizontal="center" vertical="center"/>
    </xf>
    <xf numFmtId="0" fontId="17" fillId="0" borderId="6" xfId="5" applyFont="1" applyFill="1" applyBorder="1" applyAlignment="1" applyProtection="1">
      <alignment horizontal="left" vertical="center"/>
      <protection locked="0"/>
    </xf>
    <xf numFmtId="1" fontId="23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 wrapText="1"/>
    </xf>
    <xf numFmtId="2" fontId="17" fillId="0" borderId="14" xfId="5" applyNumberFormat="1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/>
    <xf numFmtId="2" fontId="21" fillId="0" borderId="3" xfId="3" applyNumberFormat="1" applyFont="1" applyFill="1" applyBorder="1" applyAlignment="1" applyProtection="1">
      <alignment horizontal="center" vertical="center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21" fillId="0" borderId="3" xfId="1" applyFont="1" applyFill="1" applyBorder="1" applyAlignment="1" applyProtection="1">
      <alignment horizontal="left" vertical="center"/>
      <protection locked="0"/>
    </xf>
    <xf numFmtId="2" fontId="17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3" fontId="17" fillId="0" borderId="3" xfId="3" applyNumberFormat="1" applyFont="1" applyFill="1" applyBorder="1" applyAlignment="1" applyProtection="1">
      <alignment horizontal="center" vertical="center"/>
      <protection locked="0"/>
    </xf>
    <xf numFmtId="3" fontId="21" fillId="0" borderId="3" xfId="3" applyNumberFormat="1" applyFont="1" applyFill="1" applyBorder="1" applyAlignment="1" applyProtection="1">
      <alignment vertical="center"/>
      <protection locked="0"/>
    </xf>
    <xf numFmtId="3" fontId="17" fillId="0" borderId="36" xfId="3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/>
    <xf numFmtId="0" fontId="17" fillId="0" borderId="8" xfId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center"/>
    </xf>
    <xf numFmtId="0" fontId="29" fillId="0" borderId="1" xfId="0" applyFont="1" applyFill="1" applyBorder="1"/>
    <xf numFmtId="2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/>
    <xf numFmtId="3" fontId="21" fillId="0" borderId="1" xfId="0" applyNumberFormat="1" applyFont="1" applyFill="1" applyBorder="1" applyAlignment="1"/>
    <xf numFmtId="3" fontId="17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9" fillId="0" borderId="11" xfId="0" applyFont="1" applyFill="1" applyBorder="1"/>
    <xf numFmtId="2" fontId="29" fillId="0" borderId="11" xfId="0" applyNumberFormat="1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3" fontId="29" fillId="0" borderId="11" xfId="0" applyNumberFormat="1" applyFont="1" applyFill="1" applyBorder="1" applyAlignment="1">
      <alignment horizontal="center"/>
    </xf>
    <xf numFmtId="3" fontId="17" fillId="0" borderId="11" xfId="0" applyNumberFormat="1" applyFont="1" applyFill="1" applyBorder="1" applyAlignment="1"/>
    <xf numFmtId="3" fontId="21" fillId="0" borderId="11" xfId="0" applyNumberFormat="1" applyFont="1" applyFill="1" applyBorder="1" applyAlignment="1"/>
    <xf numFmtId="3" fontId="17" fillId="0" borderId="11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16" xfId="0" applyFont="1" applyFill="1" applyBorder="1"/>
    <xf numFmtId="2" fontId="32" fillId="0" borderId="16" xfId="0" applyNumberFormat="1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/>
    <xf numFmtId="3" fontId="32" fillId="0" borderId="16" xfId="0" applyNumberFormat="1" applyFont="1" applyFill="1" applyBorder="1" applyAlignment="1">
      <alignment horizontal="center"/>
    </xf>
    <xf numFmtId="3" fontId="32" fillId="0" borderId="16" xfId="0" applyNumberFormat="1" applyFont="1" applyFill="1" applyBorder="1" applyAlignment="1"/>
    <xf numFmtId="3" fontId="33" fillId="0" borderId="16" xfId="0" applyNumberFormat="1" applyFont="1" applyFill="1" applyBorder="1" applyAlignment="1"/>
    <xf numFmtId="3" fontId="32" fillId="0" borderId="34" xfId="0" applyNumberFormat="1" applyFont="1" applyFill="1" applyBorder="1" applyAlignment="1">
      <alignment horizontal="center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left" vertical="center"/>
      <protection locked="0"/>
    </xf>
    <xf numFmtId="0" fontId="23" fillId="0" borderId="6" xfId="5" applyFont="1" applyFill="1" applyBorder="1" applyAlignment="1" applyProtection="1">
      <alignment horizontal="center" vertical="center" wrapText="1"/>
      <protection locked="0"/>
    </xf>
    <xf numFmtId="3" fontId="25" fillId="0" borderId="6" xfId="0" applyNumberFormat="1" applyFont="1" applyFill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right" vertical="center"/>
    </xf>
    <xf numFmtId="0" fontId="17" fillId="0" borderId="1" xfId="5" applyFont="1" applyFill="1" applyBorder="1" applyAlignment="1" applyProtection="1">
      <alignment horizontal="left" vertical="center"/>
      <protection locked="0"/>
    </xf>
    <xf numFmtId="0" fontId="23" fillId="0" borderId="1" xfId="5" applyFont="1" applyFill="1" applyBorder="1" applyAlignment="1" applyProtection="1">
      <alignment horizontal="center" vertical="center" wrapText="1"/>
      <protection locked="0"/>
    </xf>
    <xf numFmtId="3" fontId="28" fillId="0" borderId="1" xfId="0" applyNumberFormat="1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/>
    <xf numFmtId="3" fontId="24" fillId="0" borderId="1" xfId="0" applyNumberFormat="1" applyFont="1" applyFill="1" applyBorder="1" applyAlignment="1"/>
    <xf numFmtId="0" fontId="25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4" xfId="0" applyFont="1" applyFill="1" applyBorder="1"/>
    <xf numFmtId="2" fontId="25" fillId="0" borderId="14" xfId="0" applyNumberFormat="1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center"/>
    </xf>
    <xf numFmtId="3" fontId="25" fillId="0" borderId="14" xfId="0" applyNumberFormat="1" applyFont="1" applyFill="1" applyBorder="1" applyAlignment="1">
      <alignment horizontal="center"/>
    </xf>
    <xf numFmtId="3" fontId="25" fillId="0" borderId="14" xfId="0" applyNumberFormat="1" applyFont="1" applyFill="1" applyBorder="1" applyAlignment="1"/>
    <xf numFmtId="3" fontId="24" fillId="0" borderId="14" xfId="0" applyNumberFormat="1" applyFont="1" applyFill="1" applyBorder="1" applyAlignment="1"/>
    <xf numFmtId="165" fontId="23" fillId="0" borderId="1" xfId="8" applyNumberFormat="1" applyFont="1" applyFill="1" applyBorder="1" applyAlignment="1">
      <alignment horizontal="center" vertical="center" wrapText="1"/>
    </xf>
    <xf numFmtId="2" fontId="25" fillId="0" borderId="11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165" fontId="23" fillId="0" borderId="11" xfId="8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/>
    </xf>
    <xf numFmtId="3" fontId="25" fillId="0" borderId="11" xfId="0" applyNumberFormat="1" applyFont="1" applyFill="1" applyBorder="1" applyAlignment="1"/>
    <xf numFmtId="0" fontId="29" fillId="0" borderId="16" xfId="0" applyFont="1" applyFill="1" applyBorder="1" applyAlignment="1">
      <alignment horizontal="center"/>
    </xf>
    <xf numFmtId="2" fontId="17" fillId="0" borderId="16" xfId="2" applyNumberFormat="1" applyFont="1" applyFill="1" applyBorder="1" applyAlignment="1" applyProtection="1">
      <alignment horizontal="center" vertical="center"/>
      <protection locked="0"/>
    </xf>
    <xf numFmtId="2" fontId="21" fillId="0" borderId="3" xfId="2" applyNumberFormat="1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>
      <alignment horizontal="center"/>
    </xf>
    <xf numFmtId="0" fontId="29" fillId="0" borderId="36" xfId="0" applyFont="1" applyFill="1" applyBorder="1" applyAlignment="1">
      <alignment horizontal="center"/>
    </xf>
    <xf numFmtId="0" fontId="17" fillId="0" borderId="40" xfId="5" applyFont="1" applyFill="1" applyBorder="1" applyAlignment="1" applyProtection="1">
      <alignment horizontal="center" vertical="center" wrapText="1"/>
      <protection locked="0"/>
    </xf>
    <xf numFmtId="1" fontId="17" fillId="0" borderId="5" xfId="0" applyNumberFormat="1" applyFont="1" applyFill="1" applyBorder="1" applyAlignment="1">
      <alignment horizontal="left" vertical="center"/>
    </xf>
    <xf numFmtId="0" fontId="23" fillId="0" borderId="6" xfId="5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14" fillId="0" borderId="30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0" fontId="23" fillId="0" borderId="1" xfId="5" applyFont="1" applyFill="1" applyBorder="1" applyAlignment="1" applyProtection="1">
      <alignment horizontal="center" vertical="center"/>
      <protection locked="0"/>
    </xf>
    <xf numFmtId="0" fontId="27" fillId="0" borderId="30" xfId="0" applyFont="1" applyFill="1" applyBorder="1" applyAlignment="1">
      <alignment horizontal="center" vertical="center"/>
    </xf>
    <xf numFmtId="0" fontId="17" fillId="0" borderId="42" xfId="5" applyFont="1" applyFill="1" applyBorder="1" applyAlignment="1" applyProtection="1">
      <alignment horizontal="center" vertical="center" wrapText="1"/>
      <protection locked="0"/>
    </xf>
    <xf numFmtId="1" fontId="17" fillId="0" borderId="27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right"/>
    </xf>
    <xf numFmtId="0" fontId="17" fillId="0" borderId="42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left"/>
    </xf>
    <xf numFmtId="2" fontId="17" fillId="0" borderId="11" xfId="0" applyNumberFormat="1" applyFont="1" applyFill="1" applyBorder="1" applyAlignment="1">
      <alignment horizontal="center"/>
    </xf>
    <xf numFmtId="2" fontId="17" fillId="0" borderId="11" xfId="5" applyNumberFormat="1" applyFont="1" applyFill="1" applyBorder="1" applyAlignment="1" applyProtection="1">
      <alignment horizontal="center" vertical="center"/>
      <protection locked="0"/>
    </xf>
    <xf numFmtId="0" fontId="23" fillId="0" borderId="11" xfId="5" applyFont="1" applyFill="1" applyBorder="1" applyAlignment="1" applyProtection="1">
      <alignment horizontal="center" vertical="center"/>
      <protection locked="0"/>
    </xf>
    <xf numFmtId="3" fontId="17" fillId="0" borderId="14" xfId="0" applyNumberFormat="1" applyFont="1" applyFill="1" applyBorder="1" applyAlignment="1">
      <alignment horizontal="right"/>
    </xf>
    <xf numFmtId="3" fontId="24" fillId="0" borderId="14" xfId="0" applyNumberFormat="1" applyFont="1" applyFill="1" applyBorder="1" applyAlignment="1">
      <alignment horizontal="right"/>
    </xf>
    <xf numFmtId="2" fontId="36" fillId="0" borderId="0" xfId="0" applyNumberFormat="1" applyFont="1" applyFill="1" applyBorder="1" applyAlignment="1">
      <alignment horizontal="center"/>
    </xf>
    <xf numFmtId="2" fontId="2" fillId="0" borderId="0" xfId="2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/>
    <xf numFmtId="0" fontId="27" fillId="0" borderId="45" xfId="0" applyFont="1" applyFill="1" applyBorder="1"/>
    <xf numFmtId="2" fontId="32" fillId="0" borderId="45" xfId="0" applyNumberFormat="1" applyFont="1" applyFill="1" applyBorder="1" applyAlignment="1">
      <alignment horizontal="center"/>
    </xf>
    <xf numFmtId="0" fontId="38" fillId="0" borderId="45" xfId="0" applyFont="1" applyFill="1" applyBorder="1"/>
    <xf numFmtId="3" fontId="36" fillId="0" borderId="45" xfId="0" applyNumberFormat="1" applyFont="1" applyFill="1" applyBorder="1" applyAlignment="1">
      <alignment horizontal="center"/>
    </xf>
    <xf numFmtId="3" fontId="33" fillId="0" borderId="1" xfId="0" applyNumberFormat="1" applyFont="1" applyFill="1" applyBorder="1"/>
    <xf numFmtId="0" fontId="27" fillId="0" borderId="24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38" fillId="0" borderId="0" xfId="0" applyFont="1" applyFill="1" applyBorder="1"/>
    <xf numFmtId="3" fontId="33" fillId="0" borderId="0" xfId="0" applyNumberFormat="1" applyFont="1" applyFill="1" applyBorder="1"/>
    <xf numFmtId="0" fontId="15" fillId="0" borderId="0" xfId="0" applyFont="1" applyFill="1"/>
    <xf numFmtId="3" fontId="15" fillId="0" borderId="0" xfId="0" applyNumberFormat="1" applyFont="1" applyFill="1"/>
    <xf numFmtId="0" fontId="27" fillId="0" borderId="47" xfId="0" applyFont="1" applyFill="1" applyBorder="1"/>
    <xf numFmtId="2" fontId="33" fillId="0" borderId="47" xfId="0" applyNumberFormat="1" applyFont="1" applyFill="1" applyBorder="1" applyAlignment="1">
      <alignment horizontal="center"/>
    </xf>
    <xf numFmtId="0" fontId="38" fillId="0" borderId="47" xfId="0" applyFont="1" applyFill="1" applyBorder="1"/>
    <xf numFmtId="3" fontId="36" fillId="0" borderId="47" xfId="0" applyNumberFormat="1" applyFont="1" applyFill="1" applyBorder="1" applyAlignment="1">
      <alignment horizontal="center"/>
    </xf>
    <xf numFmtId="3" fontId="32" fillId="0" borderId="47" xfId="0" applyNumberFormat="1" applyFont="1" applyFill="1" applyBorder="1" applyAlignment="1">
      <alignment horizontal="center"/>
    </xf>
    <xf numFmtId="3" fontId="33" fillId="0" borderId="48" xfId="0" applyNumberFormat="1" applyFont="1" applyFill="1" applyBorder="1"/>
    <xf numFmtId="3" fontId="27" fillId="0" borderId="0" xfId="0" applyNumberFormat="1" applyFont="1" applyFill="1"/>
    <xf numFmtId="3" fontId="43" fillId="0" borderId="0" xfId="0" applyNumberFormat="1" applyFont="1" applyFill="1"/>
    <xf numFmtId="0" fontId="44" fillId="0" borderId="0" xfId="0" applyFont="1" applyFill="1"/>
    <xf numFmtId="0" fontId="49" fillId="0" borderId="0" xfId="0" applyFont="1" applyFill="1" applyAlignment="1">
      <alignment vertical="center"/>
    </xf>
    <xf numFmtId="0" fontId="53" fillId="2" borderId="0" xfId="1" applyFont="1" applyFill="1"/>
    <xf numFmtId="0" fontId="55" fillId="3" borderId="0" xfId="1" applyFont="1" applyFill="1" applyAlignment="1">
      <alignment horizontal="center" vertical="center" wrapText="1"/>
    </xf>
    <xf numFmtId="0" fontId="51" fillId="3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/>
    </xf>
    <xf numFmtId="0" fontId="52" fillId="2" borderId="1" xfId="1" applyFont="1" applyFill="1" applyBorder="1" applyAlignment="1">
      <alignment horizontal="left" vertical="center"/>
    </xf>
    <xf numFmtId="0" fontId="52" fillId="2" borderId="1" xfId="1" applyFont="1" applyFill="1" applyBorder="1" applyAlignment="1">
      <alignment horizontal="center" wrapText="1"/>
    </xf>
    <xf numFmtId="0" fontId="52" fillId="2" borderId="1" xfId="1" applyFont="1" applyFill="1" applyBorder="1" applyAlignment="1">
      <alignment vertical="center" wrapText="1"/>
    </xf>
    <xf numFmtId="2" fontId="52" fillId="2" borderId="1" xfId="1" applyNumberFormat="1" applyFont="1" applyFill="1" applyBorder="1" applyAlignment="1">
      <alignment horizontal="center" vertical="center"/>
    </xf>
    <xf numFmtId="2" fontId="52" fillId="2" borderId="1" xfId="1" applyNumberFormat="1" applyFont="1" applyFill="1" applyBorder="1" applyAlignment="1">
      <alignment horizontal="left" vertical="top" wrapText="1"/>
    </xf>
    <xf numFmtId="43" fontId="52" fillId="2" borderId="1" xfId="6" applyFont="1" applyFill="1" applyBorder="1" applyAlignment="1">
      <alignment vertical="center"/>
    </xf>
    <xf numFmtId="2" fontId="53" fillId="2" borderId="0" xfId="1" applyNumberFormat="1" applyFont="1" applyFill="1"/>
    <xf numFmtId="0" fontId="52" fillId="2" borderId="1" xfId="1" applyFont="1" applyFill="1" applyBorder="1" applyAlignment="1">
      <alignment horizontal="center"/>
    </xf>
    <xf numFmtId="2" fontId="52" fillId="2" borderId="1" xfId="1" applyNumberFormat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 wrapText="1"/>
    </xf>
    <xf numFmtId="43" fontId="53" fillId="2" borderId="0" xfId="1" applyNumberFormat="1" applyFont="1" applyFill="1"/>
    <xf numFmtId="164" fontId="53" fillId="2" borderId="0" xfId="1" applyNumberFormat="1" applyFont="1" applyFill="1"/>
    <xf numFmtId="0" fontId="52" fillId="2" borderId="1" xfId="1" applyFont="1" applyFill="1" applyBorder="1" applyAlignment="1">
      <alignment horizontal="left" vertical="top" wrapText="1"/>
    </xf>
    <xf numFmtId="43" fontId="52" fillId="2" borderId="1" xfId="1" applyNumberFormat="1" applyFont="1" applyFill="1" applyBorder="1" applyAlignment="1">
      <alignment vertical="center"/>
    </xf>
    <xf numFmtId="0" fontId="52" fillId="2" borderId="1" xfId="1" applyFont="1" applyFill="1" applyBorder="1"/>
    <xf numFmtId="2" fontId="51" fillId="2" borderId="1" xfId="1" applyNumberFormat="1" applyFont="1" applyFill="1" applyBorder="1" applyAlignment="1">
      <alignment horizontal="right" vertical="top" wrapText="1"/>
    </xf>
    <xf numFmtId="0" fontId="57" fillId="2" borderId="0" xfId="0" applyFont="1" applyFill="1"/>
    <xf numFmtId="0" fontId="1" fillId="2" borderId="0" xfId="1" applyFont="1" applyFill="1"/>
    <xf numFmtId="0" fontId="53" fillId="2" borderId="0" xfId="1" applyFont="1" applyFill="1" applyAlignment="1">
      <alignment wrapText="1"/>
    </xf>
    <xf numFmtId="0" fontId="53" fillId="2" borderId="0" xfId="1" applyFont="1" applyFill="1" applyAlignment="1">
      <alignment horizontal="center" wrapText="1"/>
    </xf>
    <xf numFmtId="166" fontId="53" fillId="2" borderId="0" xfId="6" applyNumberFormat="1" applyFont="1" applyFill="1" applyAlignment="1">
      <alignment horizontal="center" vertical="center"/>
    </xf>
    <xf numFmtId="0" fontId="53" fillId="2" borderId="1" xfId="1" applyFont="1" applyFill="1" applyBorder="1"/>
    <xf numFmtId="0" fontId="58" fillId="2" borderId="1" xfId="1" applyFont="1" applyFill="1" applyBorder="1" applyAlignment="1">
      <alignment horizontal="center"/>
    </xf>
    <xf numFmtId="0" fontId="58" fillId="2" borderId="1" xfId="1" applyFont="1" applyFill="1" applyBorder="1"/>
    <xf numFmtId="3" fontId="53" fillId="2" borderId="1" xfId="1" applyNumberFormat="1" applyFont="1" applyFill="1" applyBorder="1" applyAlignment="1">
      <alignment horizontal="center" vertical="center"/>
    </xf>
    <xf numFmtId="0" fontId="58" fillId="2" borderId="1" xfId="1" applyFont="1" applyFill="1" applyBorder="1" applyAlignment="1">
      <alignment wrapText="1"/>
    </xf>
    <xf numFmtId="3" fontId="53" fillId="2" borderId="1" xfId="1" applyNumberFormat="1" applyFont="1" applyFill="1" applyBorder="1" applyAlignment="1">
      <alignment horizontal="center" vertical="center" wrapText="1"/>
    </xf>
    <xf numFmtId="166" fontId="53" fillId="2" borderId="0" xfId="1" applyNumberFormat="1" applyFont="1" applyFill="1"/>
    <xf numFmtId="0" fontId="3" fillId="2" borderId="20" xfId="0" applyFont="1" applyFill="1" applyBorder="1"/>
    <xf numFmtId="0" fontId="2" fillId="2" borderId="21" xfId="0" applyFont="1" applyFill="1" applyBorder="1"/>
    <xf numFmtId="0" fontId="52" fillId="0" borderId="1" xfId="1" applyFont="1" applyFill="1" applyBorder="1" applyAlignment="1">
      <alignment horizontal="left" vertical="center"/>
    </xf>
    <xf numFmtId="0" fontId="52" fillId="0" borderId="1" xfId="1" applyFont="1" applyFill="1" applyBorder="1" applyAlignment="1">
      <alignment horizontal="center"/>
    </xf>
    <xf numFmtId="0" fontId="52" fillId="0" borderId="1" xfId="1" applyFont="1" applyFill="1" applyBorder="1" applyAlignment="1">
      <alignment vertical="center" wrapText="1"/>
    </xf>
    <xf numFmtId="2" fontId="52" fillId="0" borderId="1" xfId="1" applyNumberFormat="1" applyFont="1" applyFill="1" applyBorder="1" applyAlignment="1">
      <alignment horizontal="center" vertical="center"/>
    </xf>
    <xf numFmtId="2" fontId="52" fillId="0" borderId="1" xfId="1" applyNumberFormat="1" applyFont="1" applyFill="1" applyBorder="1" applyAlignment="1">
      <alignment horizontal="left" vertical="top" wrapText="1"/>
    </xf>
    <xf numFmtId="43" fontId="52" fillId="0" borderId="1" xfId="6" applyFont="1" applyFill="1" applyBorder="1" applyAlignment="1">
      <alignment vertical="center"/>
    </xf>
    <xf numFmtId="0" fontId="53" fillId="0" borderId="0" xfId="1" applyFont="1" applyFill="1"/>
    <xf numFmtId="2" fontId="53" fillId="0" borderId="0" xfId="1" applyNumberFormat="1" applyFont="1" applyFill="1"/>
    <xf numFmtId="3" fontId="53" fillId="2" borderId="0" xfId="1" applyNumberFormat="1" applyFont="1" applyFill="1"/>
    <xf numFmtId="0" fontId="52" fillId="0" borderId="1" xfId="0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center" vertical="center"/>
    </xf>
    <xf numFmtId="2" fontId="5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3" fontId="3" fillId="0" borderId="0" xfId="0" applyNumberFormat="1" applyFont="1"/>
    <xf numFmtId="3" fontId="7" fillId="0" borderId="0" xfId="0" applyNumberFormat="1" applyFont="1"/>
    <xf numFmtId="3" fontId="11" fillId="2" borderId="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59" fillId="0" borderId="0" xfId="0" applyFont="1" applyFill="1"/>
    <xf numFmtId="166" fontId="60" fillId="2" borderId="0" xfId="6" applyNumberFormat="1" applyFont="1" applyFill="1" applyAlignment="1">
      <alignment horizontal="center" vertical="center"/>
    </xf>
    <xf numFmtId="2" fontId="51" fillId="2" borderId="1" xfId="1" applyNumberFormat="1" applyFont="1" applyFill="1" applyBorder="1" applyAlignment="1">
      <alignment horizontal="center" vertical="center"/>
    </xf>
    <xf numFmtId="0" fontId="58" fillId="2" borderId="1" xfId="1" applyFont="1" applyFill="1" applyBorder="1" applyAlignment="1">
      <alignment horizontal="right"/>
    </xf>
    <xf numFmtId="3" fontId="58" fillId="2" borderId="1" xfId="1" applyNumberFormat="1" applyFont="1" applyFill="1" applyBorder="1" applyAlignment="1">
      <alignment horizontal="right" vertical="center"/>
    </xf>
    <xf numFmtId="0" fontId="61" fillId="0" borderId="0" xfId="0" applyFont="1"/>
    <xf numFmtId="0" fontId="9" fillId="2" borderId="48" xfId="0" applyFont="1" applyFill="1" applyBorder="1" applyAlignment="1">
      <alignment horizontal="center" vertical="center"/>
    </xf>
    <xf numFmtId="3" fontId="8" fillId="2" borderId="28" xfId="2" applyNumberFormat="1" applyFont="1" applyFill="1" applyBorder="1" applyAlignment="1" applyProtection="1">
      <alignment vertical="center"/>
      <protection locked="0"/>
    </xf>
    <xf numFmtId="0" fontId="7" fillId="2" borderId="48" xfId="0" applyFont="1" applyFill="1" applyBorder="1"/>
    <xf numFmtId="3" fontId="8" fillId="2" borderId="28" xfId="3" applyNumberFormat="1" applyFont="1" applyFill="1" applyBorder="1" applyAlignment="1" applyProtection="1">
      <alignment vertical="center"/>
      <protection locked="0"/>
    </xf>
    <xf numFmtId="0" fontId="7" fillId="2" borderId="50" xfId="0" applyFont="1" applyFill="1" applyBorder="1"/>
    <xf numFmtId="3" fontId="8" fillId="2" borderId="51" xfId="0" applyNumberFormat="1" applyFont="1" applyFill="1" applyBorder="1" applyAlignment="1"/>
    <xf numFmtId="0" fontId="7" fillId="2" borderId="52" xfId="0" applyFont="1" applyFill="1" applyBorder="1"/>
    <xf numFmtId="3" fontId="8" fillId="2" borderId="28" xfId="0" applyNumberFormat="1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2" fontId="8" fillId="2" borderId="1" xfId="2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/>
    <xf numFmtId="0" fontId="2" fillId="2" borderId="1" xfId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/>
    </xf>
    <xf numFmtId="2" fontId="8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>
      <alignment horizontal="right"/>
    </xf>
    <xf numFmtId="0" fontId="63" fillId="0" borderId="0" xfId="0" applyFont="1" applyFill="1" applyAlignment="1">
      <alignment horizontal="center"/>
    </xf>
    <xf numFmtId="0" fontId="17" fillId="0" borderId="17" xfId="5" applyFont="1" applyFill="1" applyBorder="1" applyAlignment="1" applyProtection="1">
      <alignment horizontal="center" vertical="center" wrapText="1"/>
      <protection locked="0"/>
    </xf>
    <xf numFmtId="0" fontId="17" fillId="0" borderId="27" xfId="5" applyFont="1" applyFill="1" applyBorder="1" applyAlignment="1" applyProtection="1">
      <alignment horizontal="center" vertical="center" wrapText="1"/>
      <protection locked="0"/>
    </xf>
    <xf numFmtId="0" fontId="17" fillId="0" borderId="18" xfId="5" applyFont="1" applyFill="1" applyBorder="1" applyAlignment="1" applyProtection="1">
      <alignment horizontal="left" vertical="center" wrapText="1"/>
      <protection locked="0"/>
    </xf>
    <xf numFmtId="0" fontId="17" fillId="0" borderId="26" xfId="5" applyFont="1" applyFill="1" applyBorder="1" applyAlignment="1" applyProtection="1">
      <alignment horizontal="left" vertical="center" wrapText="1"/>
      <protection locked="0"/>
    </xf>
    <xf numFmtId="0" fontId="14" fillId="0" borderId="3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3" fontId="17" fillId="0" borderId="14" xfId="2" applyNumberFormat="1" applyFont="1" applyFill="1" applyBorder="1" applyAlignment="1" applyProtection="1">
      <alignment horizontal="right" vertical="center"/>
      <protection locked="0"/>
    </xf>
    <xf numFmtId="3" fontId="17" fillId="0" borderId="26" xfId="2" applyNumberFormat="1" applyFont="1" applyFill="1" applyBorder="1" applyAlignment="1" applyProtection="1">
      <alignment horizontal="right" vertical="center"/>
      <protection locked="0"/>
    </xf>
    <xf numFmtId="3" fontId="21" fillId="0" borderId="14" xfId="2" applyNumberFormat="1" applyFont="1" applyFill="1" applyBorder="1" applyAlignment="1" applyProtection="1">
      <alignment horizontal="right" vertical="center"/>
      <protection locked="0"/>
    </xf>
    <xf numFmtId="3" fontId="21" fillId="0" borderId="26" xfId="2" applyNumberFormat="1" applyFont="1" applyFill="1" applyBorder="1" applyAlignment="1" applyProtection="1">
      <alignment horizontal="right" vertical="center"/>
      <protection locked="0"/>
    </xf>
    <xf numFmtId="3" fontId="17" fillId="0" borderId="14" xfId="2" applyNumberFormat="1" applyFont="1" applyFill="1" applyBorder="1" applyAlignment="1" applyProtection="1">
      <alignment horizontal="center" vertical="center"/>
      <protection locked="0"/>
    </xf>
    <xf numFmtId="3" fontId="17" fillId="0" borderId="26" xfId="2" applyNumberFormat="1" applyFont="1" applyFill="1" applyBorder="1" applyAlignment="1" applyProtection="1">
      <alignment horizontal="center" vertical="center"/>
      <protection locked="0"/>
    </xf>
    <xf numFmtId="0" fontId="22" fillId="0" borderId="31" xfId="0" applyFont="1" applyFill="1" applyBorder="1" applyAlignment="1">
      <alignment horizontal="left" vertical="center"/>
    </xf>
    <xf numFmtId="0" fontId="24" fillId="0" borderId="32" xfId="0" applyFont="1" applyFill="1" applyBorder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7" fillId="0" borderId="13" xfId="5" applyFont="1" applyFill="1" applyBorder="1" applyAlignment="1" applyProtection="1">
      <alignment horizontal="center" vertical="center" wrapText="1"/>
      <protection locked="0"/>
    </xf>
    <xf numFmtId="0" fontId="17" fillId="0" borderId="14" xfId="5" applyFont="1" applyFill="1" applyBorder="1" applyAlignment="1" applyProtection="1">
      <alignment horizontal="left" vertical="center" wrapText="1"/>
      <protection locked="0"/>
    </xf>
    <xf numFmtId="3" fontId="17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2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/>
    </xf>
    <xf numFmtId="0" fontId="17" fillId="0" borderId="13" xfId="1" applyFont="1" applyFill="1" applyBorder="1" applyAlignment="1" applyProtection="1">
      <alignment horizontal="center" vertical="center" wrapText="1"/>
      <protection locked="0"/>
    </xf>
    <xf numFmtId="0" fontId="17" fillId="0" borderId="37" xfId="1" applyFont="1" applyFill="1" applyBorder="1" applyAlignment="1" applyProtection="1">
      <alignment horizontal="center" vertical="center" wrapText="1"/>
      <protection locked="0"/>
    </xf>
    <xf numFmtId="0" fontId="17" fillId="0" borderId="14" xfId="1" applyFont="1" applyFill="1" applyBorder="1" applyAlignment="1" applyProtection="1">
      <alignment horizontal="left" vertical="center"/>
      <protection locked="0"/>
    </xf>
    <xf numFmtId="0" fontId="17" fillId="0" borderId="38" xfId="1" applyFont="1" applyFill="1" applyBorder="1" applyAlignment="1" applyProtection="1">
      <alignment horizontal="left" vertical="center"/>
      <protection locked="0"/>
    </xf>
    <xf numFmtId="0" fontId="17" fillId="0" borderId="14" xfId="5" applyFont="1" applyFill="1" applyBorder="1" applyAlignment="1" applyProtection="1">
      <alignment horizontal="center" vertical="center"/>
      <protection locked="0"/>
    </xf>
    <xf numFmtId="0" fontId="17" fillId="0" borderId="26" xfId="5" applyFont="1" applyFill="1" applyBorder="1" applyAlignment="1" applyProtection="1">
      <alignment horizontal="center" vertical="center"/>
      <protection locked="0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3" fillId="0" borderId="14" xfId="5" applyFont="1" applyFill="1" applyBorder="1" applyAlignment="1" applyProtection="1">
      <alignment horizontal="center" vertical="center" wrapText="1"/>
      <protection locked="0"/>
    </xf>
    <xf numFmtId="0" fontId="23" fillId="0" borderId="26" xfId="5" applyFont="1" applyFill="1" applyBorder="1" applyAlignment="1" applyProtection="1">
      <alignment horizontal="center" vertical="center" wrapText="1"/>
      <protection locked="0"/>
    </xf>
    <xf numFmtId="3" fontId="17" fillId="0" borderId="14" xfId="5" applyNumberFormat="1" applyFont="1" applyFill="1" applyBorder="1" applyAlignment="1" applyProtection="1">
      <alignment horizontal="right" vertical="center" wrapText="1"/>
      <protection locked="0"/>
    </xf>
    <xf numFmtId="0" fontId="17" fillId="0" borderId="26" xfId="0" applyFont="1" applyFill="1" applyBorder="1" applyAlignment="1">
      <alignment horizontal="right" vertical="center" wrapText="1"/>
    </xf>
    <xf numFmtId="3" fontId="21" fillId="0" borderId="14" xfId="5" applyNumberFormat="1" applyFont="1" applyFill="1" applyBorder="1" applyAlignment="1" applyProtection="1">
      <alignment horizontal="right" vertical="center" wrapText="1"/>
      <protection locked="0"/>
    </xf>
    <xf numFmtId="0" fontId="21" fillId="0" borderId="26" xfId="0" applyFont="1" applyFill="1" applyBorder="1" applyAlignment="1">
      <alignment horizontal="right" vertical="center" wrapText="1"/>
    </xf>
    <xf numFmtId="0" fontId="17" fillId="0" borderId="17" xfId="1" applyFont="1" applyFill="1" applyBorder="1" applyAlignment="1" applyProtection="1">
      <alignment horizontal="center" vertical="center" wrapText="1"/>
      <protection locked="0"/>
    </xf>
    <xf numFmtId="0" fontId="17" fillId="0" borderId="27" xfId="1" applyFont="1" applyFill="1" applyBorder="1" applyAlignment="1" applyProtection="1">
      <alignment horizontal="center" vertical="center" wrapText="1"/>
      <protection locked="0"/>
    </xf>
    <xf numFmtId="0" fontId="17" fillId="0" borderId="18" xfId="1" applyFont="1" applyFill="1" applyBorder="1" applyAlignment="1" applyProtection="1">
      <alignment horizontal="left" vertical="center"/>
      <protection locked="0"/>
    </xf>
    <xf numFmtId="0" fontId="17" fillId="0" borderId="26" xfId="1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left" vertical="center"/>
      <protection locked="0"/>
    </xf>
    <xf numFmtId="3" fontId="17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43" fontId="2" fillId="2" borderId="1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1" applyFont="1" applyFill="1" applyBorder="1" applyAlignment="1" applyProtection="1">
      <alignment horizontal="left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3" fontId="2" fillId="2" borderId="14" xfId="6" applyNumberFormat="1" applyFont="1" applyFill="1" applyBorder="1" applyAlignment="1">
      <alignment horizontal="center" vertical="center"/>
    </xf>
    <xf numFmtId="3" fontId="2" fillId="2" borderId="26" xfId="6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0" fontId="51" fillId="3" borderId="0" xfId="1" applyFont="1" applyFill="1" applyAlignment="1">
      <alignment horizontal="center" vertical="center" wrapText="1"/>
    </xf>
    <xf numFmtId="0" fontId="54" fillId="3" borderId="0" xfId="1" applyFont="1" applyFill="1" applyAlignment="1">
      <alignment horizontal="center" vertical="center" wrapText="1"/>
    </xf>
    <xf numFmtId="0" fontId="56" fillId="3" borderId="49" xfId="1" applyFont="1" applyFill="1" applyBorder="1" applyAlignment="1">
      <alignment horizontal="center" vertical="center" wrapText="1"/>
    </xf>
    <xf numFmtId="0" fontId="55" fillId="0" borderId="44" xfId="1" applyFont="1" applyFill="1" applyBorder="1" applyAlignment="1">
      <alignment horizontal="center" vertical="center"/>
    </xf>
    <xf numFmtId="0" fontId="55" fillId="0" borderId="45" xfId="1" applyFont="1" applyFill="1" applyBorder="1" applyAlignment="1">
      <alignment horizontal="center" vertical="center"/>
    </xf>
    <xf numFmtId="0" fontId="55" fillId="0" borderId="24" xfId="1" applyFont="1" applyFill="1" applyBorder="1" applyAlignment="1">
      <alignment horizontal="center" vertical="center"/>
    </xf>
    <xf numFmtId="0" fontId="52" fillId="0" borderId="1" xfId="1" applyFont="1" applyFill="1" applyBorder="1" applyAlignment="1">
      <alignment horizontal="center" vertical="center"/>
    </xf>
    <xf numFmtId="0" fontId="52" fillId="0" borderId="1" xfId="1" applyFont="1" applyFill="1" applyBorder="1"/>
    <xf numFmtId="0" fontId="52" fillId="0" borderId="1" xfId="0" applyFont="1" applyFill="1" applyBorder="1" applyAlignment="1">
      <alignment horizontal="center" vertical="center"/>
    </xf>
    <xf numFmtId="2" fontId="52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/>
    </xf>
    <xf numFmtId="0" fontId="52" fillId="0" borderId="1" xfId="1" applyFont="1" applyFill="1" applyBorder="1" applyAlignment="1">
      <alignment horizontal="left" vertical="center" wrapText="1"/>
    </xf>
    <xf numFmtId="43" fontId="52" fillId="0" borderId="1" xfId="9" applyFont="1" applyFill="1" applyBorder="1" applyAlignment="1">
      <alignment horizontal="center" vertical="center" wrapText="1"/>
    </xf>
    <xf numFmtId="165" fontId="52" fillId="0" borderId="1" xfId="0" applyNumberFormat="1" applyFont="1" applyFill="1" applyBorder="1" applyAlignment="1">
      <alignment horizontal="center" vertical="center"/>
    </xf>
    <xf numFmtId="2" fontId="52" fillId="0" borderId="1" xfId="1" applyNumberFormat="1" applyFont="1" applyFill="1" applyBorder="1" applyAlignment="1">
      <alignment horizontal="left" vertical="center"/>
    </xf>
    <xf numFmtId="2" fontId="52" fillId="0" borderId="1" xfId="1" applyNumberFormat="1" applyFont="1" applyFill="1" applyBorder="1" applyAlignment="1">
      <alignment horizontal="center" vertical="center" wrapText="1"/>
    </xf>
    <xf numFmtId="43" fontId="52" fillId="0" borderId="1" xfId="6" applyFont="1" applyFill="1" applyBorder="1" applyAlignment="1">
      <alignment horizontal="center" vertical="center"/>
    </xf>
    <xf numFmtId="43" fontId="52" fillId="0" borderId="1" xfId="1" applyNumberFormat="1" applyFont="1" applyFill="1" applyBorder="1" applyAlignment="1">
      <alignment horizontal="left" vertical="center"/>
    </xf>
    <xf numFmtId="43" fontId="52" fillId="0" borderId="1" xfId="1" applyNumberFormat="1" applyFont="1" applyFill="1" applyBorder="1" applyAlignment="1">
      <alignment horizontal="left" vertical="center" wrapText="1"/>
    </xf>
    <xf numFmtId="2" fontId="52" fillId="0" borderId="1" xfId="1" applyNumberFormat="1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left" vertical="center" wrapText="1"/>
    </xf>
    <xf numFmtId="2" fontId="64" fillId="0" borderId="1" xfId="1" applyNumberFormat="1" applyFont="1" applyFill="1" applyBorder="1" applyAlignment="1">
      <alignment horizontal="center" vertical="center"/>
    </xf>
    <xf numFmtId="2" fontId="65" fillId="0" borderId="1" xfId="0" applyNumberFormat="1" applyFont="1" applyFill="1" applyBorder="1" applyAlignment="1">
      <alignment horizontal="left" vertical="center" wrapText="1"/>
    </xf>
    <xf numFmtId="4" fontId="57" fillId="0" borderId="1" xfId="10" applyNumberFormat="1" applyFont="1" applyFill="1" applyBorder="1" applyAlignment="1">
      <alignment horizontal="right" vertical="center" wrapText="1"/>
    </xf>
    <xf numFmtId="0" fontId="57" fillId="0" borderId="1" xfId="5" applyFont="1" applyFill="1" applyBorder="1" applyAlignment="1">
      <alignment horizontal="center" vertical="center"/>
    </xf>
    <xf numFmtId="0" fontId="57" fillId="0" borderId="1" xfId="5" applyFont="1" applyFill="1" applyBorder="1" applyAlignment="1">
      <alignment vertical="center"/>
    </xf>
    <xf numFmtId="2" fontId="57" fillId="0" borderId="1" xfId="5" applyNumberFormat="1" applyFont="1" applyFill="1" applyBorder="1" applyAlignment="1">
      <alignment horizontal="left" vertical="center" wrapText="1"/>
    </xf>
    <xf numFmtId="4" fontId="57" fillId="0" borderId="1" xfId="9" applyNumberFormat="1" applyFont="1" applyFill="1" applyBorder="1" applyAlignment="1">
      <alignment horizontal="right" vertical="center"/>
    </xf>
    <xf numFmtId="0" fontId="57" fillId="0" borderId="1" xfId="0" applyFont="1" applyFill="1" applyBorder="1" applyAlignment="1">
      <alignment vertical="center" wrapText="1"/>
    </xf>
    <xf numFmtId="4" fontId="57" fillId="0" borderId="1" xfId="1" applyNumberFormat="1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center" vertical="center"/>
    </xf>
    <xf numFmtId="4" fontId="57" fillId="0" borderId="1" xfId="0" applyNumberFormat="1" applyFont="1" applyFill="1" applyBorder="1" applyAlignment="1">
      <alignment horizontal="right" vertical="center"/>
    </xf>
    <xf numFmtId="0" fontId="57" fillId="0" borderId="1" xfId="0" applyFont="1" applyFill="1" applyBorder="1" applyAlignment="1">
      <alignment wrapText="1"/>
    </xf>
    <xf numFmtId="0" fontId="57" fillId="0" borderId="1" xfId="0" applyFont="1" applyFill="1" applyBorder="1" applyAlignment="1">
      <alignment horizontal="right" vertical="center" wrapText="1"/>
    </xf>
    <xf numFmtId="171" fontId="57" fillId="0" borderId="1" xfId="0" applyNumberFormat="1" applyFont="1" applyFill="1" applyBorder="1" applyAlignment="1">
      <alignment horizontal="right" vertical="center" wrapText="1"/>
    </xf>
    <xf numFmtId="0" fontId="1" fillId="0" borderId="0" xfId="1" applyFont="1" applyFill="1"/>
    <xf numFmtId="0" fontId="53" fillId="0" borderId="0" xfId="1" applyFont="1" applyFill="1" applyAlignment="1">
      <alignment wrapText="1"/>
    </xf>
    <xf numFmtId="1" fontId="53" fillId="0" borderId="0" xfId="1" applyNumberFormat="1" applyFont="1" applyFill="1" applyAlignment="1">
      <alignment horizontal="center"/>
    </xf>
    <xf numFmtId="0" fontId="53" fillId="0" borderId="0" xfId="1" applyFont="1" applyFill="1" applyAlignment="1">
      <alignment horizontal="center" wrapText="1"/>
    </xf>
    <xf numFmtId="166" fontId="53" fillId="0" borderId="0" xfId="6" applyNumberFormat="1" applyFont="1" applyFill="1" applyAlignment="1">
      <alignment horizontal="center" vertical="center"/>
    </xf>
    <xf numFmtId="166" fontId="51" fillId="2" borderId="1" xfId="6" applyNumberFormat="1" applyFont="1" applyFill="1" applyBorder="1" applyAlignment="1">
      <alignment vertical="center"/>
    </xf>
    <xf numFmtId="1" fontId="33" fillId="0" borderId="0" xfId="0" applyNumberFormat="1" applyFont="1" applyFill="1" applyBorder="1" applyAlignment="1">
      <alignment horizont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 wrapText="1"/>
    </xf>
    <xf numFmtId="4" fontId="52" fillId="0" borderId="1" xfId="0" applyNumberFormat="1" applyFont="1" applyFill="1" applyBorder="1" applyAlignment="1">
      <alignment horizontal="right" vertical="center"/>
    </xf>
    <xf numFmtId="43" fontId="52" fillId="0" borderId="1" xfId="9" applyFont="1" applyFill="1" applyBorder="1" applyAlignment="1">
      <alignment horizontal="right" vertical="center" wrapText="1"/>
    </xf>
    <xf numFmtId="43" fontId="52" fillId="0" borderId="1" xfId="6" applyFont="1" applyFill="1" applyBorder="1" applyAlignment="1">
      <alignment horizontal="right" vertical="center"/>
    </xf>
  </cellXfs>
  <cellStyles count="11">
    <cellStyle name="Comma" xfId="10" builtinId="3"/>
    <cellStyle name="Comma 2" xfId="6" xr:uid="{00000000-0005-0000-0000-000001000000}"/>
    <cellStyle name="Comma 3" xfId="9" xr:uid="{00000000-0005-0000-0000-000002000000}"/>
    <cellStyle name="Normal" xfId="0" builtinId="0"/>
    <cellStyle name="Normal 2" xfId="5" xr:uid="{00000000-0005-0000-0000-000004000000}"/>
    <cellStyle name="Normal 2 2 3" xfId="1" xr:uid="{00000000-0005-0000-0000-000005000000}"/>
    <cellStyle name="Normal 2 3" xfId="3" xr:uid="{00000000-0005-0000-0000-000006000000}"/>
    <cellStyle name="Normal 2_FIN 2017_2019 12122016_Maira 23012017" xfId="2" xr:uid="{00000000-0005-0000-0000-000007000000}"/>
    <cellStyle name="Normal_reģionālie finansesanas plans no Salvja 2_VAF fin plans 1015_17_14012015_PPD labotais Salvis 17052016" xfId="8" xr:uid="{00000000-0005-0000-0000-000008000000}"/>
    <cellStyle name="Normal_viz_6raj_2003" xfId="7" xr:uid="{00000000-0005-0000-0000-000009000000}"/>
    <cellStyle name="Parasts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\Local%20Settings\Temporary%20Internet%20Files\Content.IE5\NASHVDXI\Nemazinamie_120509ministrij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d-bluzm\LOCALS~1\Temp\1d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BaibaS\My%20Documents\TAMES\2011_groz_11.05.2011\01%2000%2000_prec_%20t&#257;me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r ES_bez_tehnp_atl"/>
      <sheetName val="HEADER"/>
      <sheetName val="FOOTER"/>
      <sheetName val="ZQBC_PLN_01_03_N"/>
      <sheetName val="ZQZBC_REG_02_04"/>
      <sheetName val="ZQZBC_PLN_01_05_N"/>
      <sheetName val="ZQZBC_PLN_01_06_N"/>
      <sheetName val="ZQZBC_PLN_01_06_N2"/>
      <sheetName val="ZQZBC_PLN_01_07_N"/>
      <sheetName val="Šablon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.00"/>
      <sheetName val="Apakšprogrammas"/>
      <sheetName val="Iestādes"/>
      <sheetName val="salidzin_24.08.2011"/>
    </sheetNames>
    <sheetDataSet>
      <sheetData sheetId="0"/>
      <sheetData sheetId="1">
        <row r="3">
          <cell r="A3" t="str">
            <v>izvēlēties</v>
          </cell>
        </row>
        <row r="4">
          <cell r="A4" t="str">
            <v>21.01.00</v>
          </cell>
        </row>
        <row r="5">
          <cell r="A5" t="str">
            <v>21.02.00</v>
          </cell>
        </row>
        <row r="6">
          <cell r="A6" t="str">
            <v>21.05.00</v>
          </cell>
        </row>
        <row r="7">
          <cell r="A7" t="str">
            <v>21.06.00</v>
          </cell>
        </row>
        <row r="8">
          <cell r="A8" t="str">
            <v>21.09.00</v>
          </cell>
        </row>
        <row r="9">
          <cell r="A9" t="str">
            <v>21.10.00</v>
          </cell>
        </row>
        <row r="10">
          <cell r="A10" t="str">
            <v>21.11.00</v>
          </cell>
        </row>
        <row r="11">
          <cell r="A11" t="str">
            <v>21.13.00</v>
          </cell>
        </row>
        <row r="12">
          <cell r="A12" t="str">
            <v>21.16.00</v>
          </cell>
        </row>
        <row r="13">
          <cell r="A13" t="str">
            <v>21.17.00</v>
          </cell>
        </row>
        <row r="14">
          <cell r="A14" t="str">
            <v>21.18.00</v>
          </cell>
        </row>
        <row r="15">
          <cell r="A15" t="str">
            <v>21.19.00</v>
          </cell>
        </row>
        <row r="16">
          <cell r="A16" t="str">
            <v>21.20.00</v>
          </cell>
        </row>
      </sheetData>
      <sheetData sheetId="2">
        <row r="2">
          <cell r="A2" t="str">
            <v>izvēlēties</v>
          </cell>
        </row>
        <row r="3">
          <cell r="A3" t="str">
            <v>BĪSTAMO ATKRITUMU PĀRVALDĪBAS VALSTS AĢENTŪRA</v>
          </cell>
        </row>
        <row r="4">
          <cell r="A4" t="str">
            <v>DABAS AIZSARDZĪBAS PĀRVALDE</v>
          </cell>
        </row>
        <row r="5">
          <cell r="A5" t="str">
            <v>GAUJAS NACIONĀLĀ PARKA ADMINISTRĀCIJA</v>
          </cell>
        </row>
        <row r="6">
          <cell r="A6" t="str">
            <v>ĶEMERU NACIONĀLĀ PARKA ADMINISTRĀCIJA</v>
          </cell>
        </row>
        <row r="7">
          <cell r="A7" t="str">
            <v>LATVIJAS DABAS MUZEJS VALSTS AĢENTŪRA</v>
          </cell>
        </row>
        <row r="8">
          <cell r="A8" t="str">
            <v>LATVIJAS HIDROEKOLOĢIJAS INSTITŪTS ATVASINĀTA PUBLISKA PERSONA</v>
          </cell>
        </row>
        <row r="9">
          <cell r="A9" t="str">
            <v>LATVIJAS VIDES AIZSARDZĪBAS FONDA ADMINISTRĀCIJA</v>
          </cell>
        </row>
        <row r="10">
          <cell r="A10" t="str">
            <v>LATVIJAS VIDES, ĢEOLOĢIJAS UN METEOROLOĢIJAS AĢENTŪRA</v>
          </cell>
        </row>
        <row r="11">
          <cell r="A11" t="str">
            <v>LR VIDES MINISTRIJA</v>
          </cell>
        </row>
        <row r="12">
          <cell r="A12" t="str">
            <v>NACIONĀLAIS BOTĀNISKAIS DĀRZS VALSTS AĢENTŪRA</v>
          </cell>
        </row>
        <row r="13">
          <cell r="A13" t="str">
            <v>RADIĀCIJAS DROŠĪBAS CENTRS</v>
          </cell>
        </row>
        <row r="14">
          <cell r="A14" t="str">
            <v>RĀZNAS NACIONĀLĀ PARKA ADMINISTRĀCIJA</v>
          </cell>
        </row>
        <row r="15">
          <cell r="A15" t="str">
            <v>SLĪTERES NACIONĀLĀ PARKA ADMINISTRĀCIJA</v>
          </cell>
        </row>
        <row r="16">
          <cell r="A16" t="str">
            <v>TEIČU DABAS REZERVĀTA ADMINISTRĀCIJA</v>
          </cell>
        </row>
        <row r="17">
          <cell r="A17" t="str">
            <v>VALSTS VIDES DIENESTS</v>
          </cell>
        </row>
        <row r="18">
          <cell r="A18" t="str">
            <v>VIDES PĀRRAUDZĪBAS VALSTS BIROJS</v>
          </cell>
        </row>
        <row r="19">
          <cell r="A19" t="str">
            <v>ZIEMEĻVIDZEMES BIOSFĒRAS REZERVĀTA ADMINISTRĀCIJA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23"/>
  <sheetViews>
    <sheetView zoomScale="50" zoomScaleNormal="50" workbookViewId="0">
      <selection activeCell="G40" sqref="G40"/>
    </sheetView>
  </sheetViews>
  <sheetFormatPr defaultColWidth="9.28515625" defaultRowHeight="15"/>
  <cols>
    <col min="1" max="1" width="8.140625" style="234" customWidth="1"/>
    <col min="2" max="2" width="9.5703125" style="234" customWidth="1"/>
    <col min="3" max="3" width="48.42578125" style="234" customWidth="1"/>
    <col min="4" max="4" width="11.7109375" style="234" customWidth="1"/>
    <col min="5" max="5" width="12.7109375" style="234" customWidth="1"/>
    <col min="6" max="6" width="12.85546875" style="234" customWidth="1"/>
    <col min="7" max="7" width="16.7109375" style="234" customWidth="1"/>
    <col min="8" max="8" width="15.7109375" style="234" hidden="1" customWidth="1"/>
    <col min="9" max="9" width="15.5703125" style="234" customWidth="1"/>
    <col min="10" max="10" width="16.7109375" style="234" customWidth="1"/>
    <col min="11" max="11" width="16.7109375" style="234" hidden="1" customWidth="1"/>
    <col min="12" max="12" width="35.7109375" style="234" hidden="1" customWidth="1"/>
    <col min="13" max="13" width="10.85546875" style="234" hidden="1" customWidth="1"/>
    <col min="14" max="14" width="21.42578125" style="234" hidden="1" customWidth="1"/>
    <col min="15" max="15" width="13.85546875" style="234" hidden="1" customWidth="1"/>
    <col min="16" max="16" width="19.140625" style="234" hidden="1" customWidth="1"/>
    <col min="17" max="17" width="11.5703125" style="234" hidden="1" customWidth="1"/>
    <col min="18" max="18" width="0" style="234" hidden="1" customWidth="1"/>
    <col min="19" max="16384" width="9.28515625" style="234"/>
  </cols>
  <sheetData>
    <row r="1" spans="2:17" ht="23.25">
      <c r="J1" s="482" t="s">
        <v>278</v>
      </c>
    </row>
    <row r="2" spans="2:17" ht="26.25">
      <c r="B2" s="521" t="s">
        <v>463</v>
      </c>
      <c r="C2" s="521"/>
      <c r="D2" s="521"/>
      <c r="E2" s="521"/>
      <c r="F2" s="521"/>
      <c r="G2" s="521"/>
      <c r="H2" s="521"/>
      <c r="I2" s="521"/>
      <c r="J2" s="521"/>
      <c r="K2" s="233"/>
    </row>
    <row r="3" spans="2:17" ht="69" customHeight="1">
      <c r="C3" s="537" t="s">
        <v>461</v>
      </c>
      <c r="D3" s="538"/>
      <c r="E3" s="538"/>
      <c r="F3" s="538"/>
      <c r="G3" s="538"/>
      <c r="H3" s="538"/>
      <c r="I3" s="538"/>
      <c r="J3" s="538"/>
    </row>
    <row r="4" spans="2:17" ht="1.5" customHeight="1"/>
    <row r="5" spans="2:17" ht="21" thickBot="1">
      <c r="B5" s="76"/>
      <c r="C5" s="77"/>
      <c r="D5" s="235"/>
      <c r="E5" s="235"/>
      <c r="F5" s="236"/>
      <c r="G5" s="159"/>
      <c r="H5" s="237"/>
      <c r="I5" s="237"/>
      <c r="J5" s="238"/>
      <c r="K5" s="238"/>
      <c r="L5" s="159"/>
    </row>
    <row r="6" spans="2:17" ht="21">
      <c r="B6" s="239"/>
      <c r="C6" s="240" t="s">
        <v>0</v>
      </c>
      <c r="D6" s="241"/>
      <c r="E6" s="241"/>
      <c r="F6" s="241"/>
      <c r="G6" s="241"/>
      <c r="H6" s="242"/>
      <c r="I6" s="242"/>
      <c r="J6" s="241"/>
      <c r="K6" s="243"/>
      <c r="L6" s="244"/>
    </row>
    <row r="7" spans="2:17" ht="18.75" hidden="1">
      <c r="B7" s="522" t="s">
        <v>123</v>
      </c>
      <c r="C7" s="524" t="s">
        <v>124</v>
      </c>
      <c r="D7" s="245">
        <v>3.2</v>
      </c>
      <c r="E7" s="245">
        <v>6.77</v>
      </c>
      <c r="F7" s="246">
        <f>E7-D7</f>
        <v>3.5699999999999994</v>
      </c>
      <c r="G7" s="247" t="s">
        <v>125</v>
      </c>
      <c r="H7" s="78">
        <v>4238</v>
      </c>
      <c r="I7" s="79">
        <v>800000</v>
      </c>
      <c r="J7" s="80">
        <v>800000</v>
      </c>
      <c r="K7" s="81"/>
      <c r="L7" s="82" t="s">
        <v>126</v>
      </c>
      <c r="M7" s="526"/>
    </row>
    <row r="8" spans="2:17" ht="18.75" hidden="1">
      <c r="B8" s="523"/>
      <c r="C8" s="525"/>
      <c r="D8" s="248">
        <v>6.9749999999999996</v>
      </c>
      <c r="E8" s="249">
        <v>8.0449999999999999</v>
      </c>
      <c r="F8" s="250">
        <f>E8-D8</f>
        <v>1.0700000000000003</v>
      </c>
      <c r="G8" s="527" t="s">
        <v>127</v>
      </c>
      <c r="H8" s="248">
        <v>4238</v>
      </c>
      <c r="I8" s="529">
        <v>4000000</v>
      </c>
      <c r="J8" s="531">
        <v>3000000</v>
      </c>
      <c r="K8" s="533">
        <v>1000000</v>
      </c>
      <c r="L8" s="535" t="s">
        <v>128</v>
      </c>
      <c r="M8" s="526"/>
    </row>
    <row r="9" spans="2:17" ht="18.75" hidden="1">
      <c r="B9" s="539" t="s">
        <v>129</v>
      </c>
      <c r="C9" s="540" t="s">
        <v>130</v>
      </c>
      <c r="D9" s="251">
        <v>58.5</v>
      </c>
      <c r="E9" s="248">
        <v>59.38</v>
      </c>
      <c r="F9" s="250">
        <f>E9-D9</f>
        <v>0.88000000000000256</v>
      </c>
      <c r="G9" s="528"/>
      <c r="H9" s="248">
        <v>1471</v>
      </c>
      <c r="I9" s="530"/>
      <c r="J9" s="532"/>
      <c r="K9" s="534"/>
      <c r="L9" s="536"/>
      <c r="M9" s="526"/>
    </row>
    <row r="10" spans="2:17" ht="18.75" hidden="1">
      <c r="B10" s="523"/>
      <c r="C10" s="525"/>
      <c r="D10" s="91">
        <v>59.38</v>
      </c>
      <c r="E10" s="252">
        <v>70.239999999999995</v>
      </c>
      <c r="F10" s="92">
        <f>E10-D10</f>
        <v>10.859999999999992</v>
      </c>
      <c r="G10" s="136" t="s">
        <v>125</v>
      </c>
      <c r="H10" s="94">
        <v>1980</v>
      </c>
      <c r="I10" s="253">
        <v>1227000</v>
      </c>
      <c r="J10" s="254">
        <v>1227000</v>
      </c>
      <c r="K10" s="255"/>
      <c r="L10" s="97" t="s">
        <v>126</v>
      </c>
      <c r="M10" s="526"/>
    </row>
    <row r="11" spans="2:17" ht="18.75" hidden="1">
      <c r="B11" s="98" t="s">
        <v>129</v>
      </c>
      <c r="C11" s="256" t="s">
        <v>130</v>
      </c>
      <c r="D11" s="91">
        <v>94.31</v>
      </c>
      <c r="E11" s="252">
        <v>101.81</v>
      </c>
      <c r="F11" s="92">
        <f>E11-D11</f>
        <v>7.5</v>
      </c>
      <c r="G11" s="93" t="s">
        <v>131</v>
      </c>
      <c r="H11" s="94">
        <v>2898</v>
      </c>
      <c r="I11" s="95">
        <v>1400000</v>
      </c>
      <c r="J11" s="96">
        <v>1400000</v>
      </c>
      <c r="K11" s="94"/>
      <c r="L11" s="83" t="s">
        <v>62</v>
      </c>
      <c r="O11" s="257"/>
    </row>
    <row r="12" spans="2:17" ht="18.75">
      <c r="B12" s="258" t="s">
        <v>132</v>
      </c>
      <c r="C12" s="259" t="s">
        <v>133</v>
      </c>
      <c r="D12" s="84">
        <v>5.58</v>
      </c>
      <c r="E12" s="84">
        <v>8.9700000000000006</v>
      </c>
      <c r="F12" s="85">
        <f t="shared" ref="F12:F16" si="0">E12-D12</f>
        <v>3.3900000000000006</v>
      </c>
      <c r="G12" s="86" t="s">
        <v>131</v>
      </c>
      <c r="H12" s="87">
        <v>3110</v>
      </c>
      <c r="I12" s="88">
        <v>760000</v>
      </c>
      <c r="J12" s="89">
        <v>760000</v>
      </c>
      <c r="K12" s="87"/>
      <c r="L12" s="90" t="s">
        <v>134</v>
      </c>
      <c r="N12" s="234" t="s">
        <v>135</v>
      </c>
      <c r="O12" s="234" t="s">
        <v>136</v>
      </c>
      <c r="P12" s="234" t="s">
        <v>137</v>
      </c>
      <c r="Q12" s="234" t="s">
        <v>136</v>
      </c>
    </row>
    <row r="13" spans="2:17" ht="18.75">
      <c r="B13" s="98" t="s">
        <v>132</v>
      </c>
      <c r="C13" s="99" t="s">
        <v>133</v>
      </c>
      <c r="D13" s="91">
        <v>0.08</v>
      </c>
      <c r="E13" s="91">
        <v>3.64</v>
      </c>
      <c r="F13" s="92">
        <f t="shared" si="0"/>
        <v>3.56</v>
      </c>
      <c r="G13" s="93" t="s">
        <v>131</v>
      </c>
      <c r="H13" s="94">
        <v>2448</v>
      </c>
      <c r="I13" s="95">
        <v>800000</v>
      </c>
      <c r="J13" s="96">
        <v>800000</v>
      </c>
      <c r="K13" s="94"/>
      <c r="L13" s="90" t="s">
        <v>134</v>
      </c>
      <c r="N13" s="234" t="s">
        <v>138</v>
      </c>
      <c r="O13" s="234" t="s">
        <v>136</v>
      </c>
      <c r="P13" s="234" t="s">
        <v>139</v>
      </c>
      <c r="Q13" s="234" t="s">
        <v>136</v>
      </c>
    </row>
    <row r="14" spans="2:17" ht="18.75">
      <c r="B14" s="260" t="s">
        <v>140</v>
      </c>
      <c r="C14" s="261" t="s">
        <v>141</v>
      </c>
      <c r="D14" s="262">
        <v>88.21</v>
      </c>
      <c r="E14" s="263">
        <v>93.35</v>
      </c>
      <c r="F14" s="264">
        <f>E14-D14</f>
        <v>5.1400000000000006</v>
      </c>
      <c r="G14" s="265" t="s">
        <v>142</v>
      </c>
      <c r="H14" s="94">
        <v>3755</v>
      </c>
      <c r="I14" s="95">
        <v>709140</v>
      </c>
      <c r="J14" s="96">
        <v>709140</v>
      </c>
      <c r="K14" s="94"/>
      <c r="L14" s="97" t="s">
        <v>143</v>
      </c>
      <c r="N14" s="234" t="s">
        <v>144</v>
      </c>
    </row>
    <row r="15" spans="2:17" ht="18.75">
      <c r="B15" s="260" t="s">
        <v>145</v>
      </c>
      <c r="C15" s="261" t="s">
        <v>146</v>
      </c>
      <c r="D15" s="263">
        <v>47.347000000000001</v>
      </c>
      <c r="E15" s="263">
        <v>50.823999999999998</v>
      </c>
      <c r="F15" s="264">
        <f>E15-D15</f>
        <v>3.4769999999999968</v>
      </c>
      <c r="G15" s="265" t="s">
        <v>147</v>
      </c>
      <c r="H15" s="94">
        <v>284</v>
      </c>
      <c r="I15" s="95">
        <v>628000</v>
      </c>
      <c r="J15" s="96">
        <v>628000</v>
      </c>
      <c r="K15" s="94"/>
      <c r="L15" s="97" t="s">
        <v>128</v>
      </c>
      <c r="N15" s="234" t="s">
        <v>148</v>
      </c>
      <c r="O15" s="234" t="s">
        <v>105</v>
      </c>
    </row>
    <row r="16" spans="2:17" ht="18.75" hidden="1">
      <c r="B16" s="98" t="s">
        <v>149</v>
      </c>
      <c r="C16" s="99" t="s">
        <v>150</v>
      </c>
      <c r="D16" s="91">
        <v>21.43</v>
      </c>
      <c r="E16" s="91">
        <v>36.44</v>
      </c>
      <c r="F16" s="92">
        <f t="shared" si="0"/>
        <v>15.009999999999998</v>
      </c>
      <c r="G16" s="93" t="s">
        <v>131</v>
      </c>
      <c r="H16" s="94">
        <v>2844</v>
      </c>
      <c r="I16" s="95">
        <v>1696000</v>
      </c>
      <c r="J16" s="96">
        <v>1696000</v>
      </c>
      <c r="K16" s="94"/>
      <c r="L16" s="83" t="s">
        <v>62</v>
      </c>
    </row>
    <row r="17" spans="2:17" ht="18.75">
      <c r="B17" s="98" t="s">
        <v>151</v>
      </c>
      <c r="C17" s="256" t="s">
        <v>152</v>
      </c>
      <c r="D17" s="91">
        <v>55.05</v>
      </c>
      <c r="E17" s="252" t="s">
        <v>153</v>
      </c>
      <c r="F17" s="92">
        <v>16.37</v>
      </c>
      <c r="G17" s="93" t="s">
        <v>131</v>
      </c>
      <c r="H17" s="94">
        <v>2542</v>
      </c>
      <c r="I17" s="95">
        <v>3000000</v>
      </c>
      <c r="J17" s="96">
        <v>3000000</v>
      </c>
      <c r="K17" s="94"/>
      <c r="L17" s="83" t="s">
        <v>154</v>
      </c>
      <c r="N17" s="266" t="s">
        <v>155</v>
      </c>
      <c r="P17" s="234" t="s">
        <v>156</v>
      </c>
      <c r="Q17" s="234" t="s">
        <v>104</v>
      </c>
    </row>
    <row r="18" spans="2:17" ht="18.75">
      <c r="B18" s="110" t="s">
        <v>157</v>
      </c>
      <c r="C18" s="267" t="s">
        <v>158</v>
      </c>
      <c r="D18" s="268">
        <v>11.17</v>
      </c>
      <c r="E18" s="269">
        <v>23.64</v>
      </c>
      <c r="F18" s="92">
        <f t="shared" ref="F18:F19" si="1">E18-D18</f>
        <v>12.47</v>
      </c>
      <c r="G18" s="270" t="s">
        <v>131</v>
      </c>
      <c r="H18" s="271">
        <v>928</v>
      </c>
      <c r="I18" s="272">
        <v>2200000</v>
      </c>
      <c r="J18" s="273">
        <v>2200000</v>
      </c>
      <c r="K18" s="271"/>
      <c r="L18" s="100" t="s">
        <v>159</v>
      </c>
      <c r="N18" s="234" t="s">
        <v>160</v>
      </c>
      <c r="P18" s="234" t="s">
        <v>161</v>
      </c>
      <c r="Q18" s="234" t="s">
        <v>136</v>
      </c>
    </row>
    <row r="19" spans="2:17" ht="19.5" thickBot="1">
      <c r="B19" s="274" t="s">
        <v>162</v>
      </c>
      <c r="C19" s="275" t="s">
        <v>163</v>
      </c>
      <c r="D19" s="276">
        <v>15.55</v>
      </c>
      <c r="E19" s="277">
        <v>32.85</v>
      </c>
      <c r="F19" s="278">
        <f t="shared" si="1"/>
        <v>17.3</v>
      </c>
      <c r="G19" s="139" t="s">
        <v>125</v>
      </c>
      <c r="H19" s="279">
        <v>2595</v>
      </c>
      <c r="I19" s="280">
        <v>3500000</v>
      </c>
      <c r="J19" s="281">
        <v>3500000</v>
      </c>
      <c r="K19" s="279"/>
      <c r="L19" s="101" t="s">
        <v>164</v>
      </c>
      <c r="N19" s="282" t="s">
        <v>165</v>
      </c>
      <c r="O19" s="234" t="s">
        <v>136</v>
      </c>
      <c r="P19" s="234" t="s">
        <v>166</v>
      </c>
      <c r="Q19" s="234" t="s">
        <v>136</v>
      </c>
    </row>
    <row r="20" spans="2:17" ht="19.5" thickBot="1">
      <c r="B20" s="119"/>
      <c r="C20" s="283"/>
      <c r="D20" s="121"/>
      <c r="E20" s="284"/>
      <c r="F20" s="285">
        <f>F12+F13+F14+F15+F17+F18+F19</f>
        <v>61.706999999999994</v>
      </c>
      <c r="G20" s="123"/>
      <c r="H20" s="286"/>
      <c r="I20" s="286"/>
      <c r="J20" s="287"/>
      <c r="K20" s="288">
        <f>SUM(K7:K19)</f>
        <v>1000000</v>
      </c>
      <c r="L20" s="144"/>
    </row>
    <row r="21" spans="2:17" ht="19.5" thickBot="1">
      <c r="B21" s="289"/>
      <c r="C21" s="290" t="s">
        <v>167</v>
      </c>
      <c r="D21" s="291"/>
      <c r="E21" s="291"/>
      <c r="F21" s="291"/>
      <c r="G21" s="292"/>
      <c r="H21" s="291"/>
      <c r="I21" s="291"/>
      <c r="J21" s="293"/>
      <c r="K21" s="294"/>
      <c r="L21" s="145"/>
    </row>
    <row r="22" spans="2:17" ht="37.5" hidden="1">
      <c r="B22" s="295" t="s">
        <v>4</v>
      </c>
      <c r="C22" s="296" t="s">
        <v>168</v>
      </c>
      <c r="D22" s="245">
        <v>8.3000000000000007</v>
      </c>
      <c r="E22" s="245">
        <v>12.5</v>
      </c>
      <c r="F22" s="246">
        <f>E22-D22</f>
        <v>4.1999999999999993</v>
      </c>
      <c r="G22" s="297" t="s">
        <v>169</v>
      </c>
      <c r="H22" s="102">
        <v>3537</v>
      </c>
      <c r="I22" s="103">
        <v>5000000</v>
      </c>
      <c r="J22" s="104">
        <v>4000000</v>
      </c>
      <c r="K22" s="102">
        <v>1000000</v>
      </c>
      <c r="L22" s="298" t="s">
        <v>170</v>
      </c>
      <c r="M22" s="299"/>
    </row>
    <row r="23" spans="2:17" ht="18.75" hidden="1">
      <c r="B23" s="539" t="s">
        <v>171</v>
      </c>
      <c r="C23" s="540" t="s">
        <v>172</v>
      </c>
      <c r="D23" s="300">
        <v>24</v>
      </c>
      <c r="E23" s="300">
        <v>24.315000000000001</v>
      </c>
      <c r="F23" s="300">
        <f>E23-D23</f>
        <v>0.31500000000000128</v>
      </c>
      <c r="G23" s="552" t="s">
        <v>127</v>
      </c>
      <c r="H23" s="548"/>
      <c r="I23" s="554">
        <v>600000</v>
      </c>
      <c r="J23" s="556">
        <v>600000</v>
      </c>
      <c r="K23" s="541"/>
      <c r="L23" s="535" t="s">
        <v>128</v>
      </c>
    </row>
    <row r="24" spans="2:17" ht="18.75" hidden="1">
      <c r="B24" s="550"/>
      <c r="C24" s="551"/>
      <c r="D24" s="300">
        <v>26.9</v>
      </c>
      <c r="E24" s="300">
        <v>27.54</v>
      </c>
      <c r="F24" s="300">
        <f>E24-D24</f>
        <v>0.64000000000000057</v>
      </c>
      <c r="G24" s="553"/>
      <c r="H24" s="549"/>
      <c r="I24" s="555"/>
      <c r="J24" s="557"/>
      <c r="K24" s="542"/>
      <c r="L24" s="543"/>
      <c r="O24" s="257"/>
    </row>
    <row r="25" spans="2:17" ht="18.75" hidden="1">
      <c r="B25" s="98" t="s">
        <v>173</v>
      </c>
      <c r="C25" s="99" t="s">
        <v>174</v>
      </c>
      <c r="D25" s="91">
        <v>33.4</v>
      </c>
      <c r="E25" s="91">
        <v>46.51</v>
      </c>
      <c r="F25" s="105">
        <f t="shared" ref="F25:F54" si="2">E25-D25</f>
        <v>13.11</v>
      </c>
      <c r="G25" s="93" t="s">
        <v>131</v>
      </c>
      <c r="H25" s="106">
        <v>3656</v>
      </c>
      <c r="I25" s="107">
        <v>3003000</v>
      </c>
      <c r="J25" s="108">
        <v>3003000</v>
      </c>
      <c r="K25" s="106"/>
      <c r="L25" s="97" t="s">
        <v>175</v>
      </c>
    </row>
    <row r="26" spans="2:17" ht="18.75">
      <c r="B26" s="98" t="s">
        <v>176</v>
      </c>
      <c r="C26" s="99" t="s">
        <v>177</v>
      </c>
      <c r="D26" s="91">
        <v>26.75</v>
      </c>
      <c r="E26" s="91">
        <v>31.31</v>
      </c>
      <c r="F26" s="105">
        <f>E26-D26</f>
        <v>4.5599999999999987</v>
      </c>
      <c r="G26" s="93" t="s">
        <v>131</v>
      </c>
      <c r="H26" s="106">
        <v>2210</v>
      </c>
      <c r="I26" s="107">
        <v>1108000</v>
      </c>
      <c r="J26" s="108">
        <v>1108000</v>
      </c>
      <c r="K26" s="106"/>
      <c r="L26" s="97" t="s">
        <v>178</v>
      </c>
      <c r="N26" s="234" t="s">
        <v>144</v>
      </c>
      <c r="P26" s="234" t="s">
        <v>179</v>
      </c>
      <c r="Q26" s="234" t="s">
        <v>105</v>
      </c>
    </row>
    <row r="27" spans="2:17" ht="18.75">
      <c r="B27" s="98" t="s">
        <v>180</v>
      </c>
      <c r="C27" s="99" t="s">
        <v>181</v>
      </c>
      <c r="D27" s="91">
        <v>28.1</v>
      </c>
      <c r="E27" s="91">
        <v>37.630000000000003</v>
      </c>
      <c r="F27" s="105">
        <f t="shared" si="2"/>
        <v>9.5300000000000011</v>
      </c>
      <c r="G27" s="93" t="s">
        <v>131</v>
      </c>
      <c r="H27" s="106">
        <v>2357</v>
      </c>
      <c r="I27" s="107">
        <v>1100000</v>
      </c>
      <c r="J27" s="108">
        <v>1100000</v>
      </c>
      <c r="K27" s="106"/>
      <c r="L27" s="109" t="s">
        <v>182</v>
      </c>
      <c r="N27" s="234" t="s">
        <v>183</v>
      </c>
      <c r="O27" s="234" t="s">
        <v>184</v>
      </c>
      <c r="P27" s="234" t="s">
        <v>185</v>
      </c>
      <c r="Q27" s="234" t="s">
        <v>104</v>
      </c>
    </row>
    <row r="28" spans="2:17" ht="18.75">
      <c r="B28" s="98" t="s">
        <v>4</v>
      </c>
      <c r="C28" s="99" t="s">
        <v>5</v>
      </c>
      <c r="D28" s="91">
        <v>21.2</v>
      </c>
      <c r="E28" s="91">
        <v>36</v>
      </c>
      <c r="F28" s="105">
        <f t="shared" si="2"/>
        <v>14.8</v>
      </c>
      <c r="G28" s="93" t="s">
        <v>131</v>
      </c>
      <c r="H28" s="106">
        <v>1549</v>
      </c>
      <c r="I28" s="107">
        <v>3000000</v>
      </c>
      <c r="J28" s="108">
        <v>3000000</v>
      </c>
      <c r="K28" s="106"/>
      <c r="L28" s="109" t="s">
        <v>182</v>
      </c>
      <c r="N28" s="234" t="s">
        <v>144</v>
      </c>
      <c r="P28" s="234" t="s">
        <v>186</v>
      </c>
    </row>
    <row r="29" spans="2:17" ht="18.75" hidden="1">
      <c r="B29" s="110" t="s">
        <v>187</v>
      </c>
      <c r="C29" s="111" t="s">
        <v>188</v>
      </c>
      <c r="D29" s="91">
        <v>0</v>
      </c>
      <c r="E29" s="91">
        <v>0.8</v>
      </c>
      <c r="F29" s="105">
        <f t="shared" si="2"/>
        <v>0.8</v>
      </c>
      <c r="G29" s="93" t="s">
        <v>131</v>
      </c>
      <c r="H29" s="106">
        <v>934</v>
      </c>
      <c r="I29" s="107">
        <v>100000</v>
      </c>
      <c r="J29" s="108">
        <v>100000</v>
      </c>
      <c r="K29" s="106"/>
      <c r="L29" s="109" t="s">
        <v>182</v>
      </c>
    </row>
    <row r="30" spans="2:17" ht="19.5" thickBot="1">
      <c r="B30" s="544" t="s">
        <v>189</v>
      </c>
      <c r="C30" s="546" t="s">
        <v>190</v>
      </c>
      <c r="D30" s="91">
        <v>13.19</v>
      </c>
      <c r="E30" s="91">
        <v>27.58</v>
      </c>
      <c r="F30" s="105">
        <f t="shared" si="2"/>
        <v>14.389999999999999</v>
      </c>
      <c r="G30" s="93" t="s">
        <v>131</v>
      </c>
      <c r="H30" s="106">
        <v>2147</v>
      </c>
      <c r="I30" s="107">
        <v>3000000</v>
      </c>
      <c r="J30" s="108">
        <v>3000000</v>
      </c>
      <c r="K30" s="106"/>
      <c r="L30" s="109" t="s">
        <v>191</v>
      </c>
      <c r="N30" s="234" t="s">
        <v>192</v>
      </c>
      <c r="O30" s="234" t="s">
        <v>104</v>
      </c>
      <c r="P30" s="234" t="s">
        <v>193</v>
      </c>
      <c r="Q30" s="234" t="s">
        <v>104</v>
      </c>
    </row>
    <row r="31" spans="2:17" ht="19.5" hidden="1" thickBot="1">
      <c r="B31" s="545"/>
      <c r="C31" s="547"/>
      <c r="D31" s="112">
        <v>27.58</v>
      </c>
      <c r="E31" s="112">
        <v>31.1</v>
      </c>
      <c r="F31" s="113">
        <f t="shared" si="2"/>
        <v>3.5200000000000031</v>
      </c>
      <c r="G31" s="114" t="s">
        <v>131</v>
      </c>
      <c r="H31" s="115">
        <v>998</v>
      </c>
      <c r="I31" s="116">
        <v>815000</v>
      </c>
      <c r="J31" s="117">
        <v>815000</v>
      </c>
      <c r="K31" s="115"/>
      <c r="L31" s="118" t="s">
        <v>66</v>
      </c>
    </row>
    <row r="32" spans="2:17" ht="19.5" hidden="1" thickBot="1">
      <c r="B32" s="119"/>
      <c r="C32" s="120"/>
      <c r="D32" s="121"/>
      <c r="E32" s="121"/>
      <c r="F32" s="122">
        <f>SUM(F22:F31)</f>
        <v>65.865000000000009</v>
      </c>
      <c r="G32" s="123"/>
      <c r="H32" s="124"/>
      <c r="I32" s="125">
        <f>SUM(I22:I31)</f>
        <v>17726000</v>
      </c>
      <c r="J32" s="126">
        <f>SUM(J22:J31)</f>
        <v>16726000</v>
      </c>
      <c r="K32" s="124">
        <f>SUM(K22:K30)</f>
        <v>1000000</v>
      </c>
      <c r="L32" s="301"/>
    </row>
    <row r="33" spans="2:17" ht="19.5" thickBot="1">
      <c r="B33" s="119"/>
      <c r="C33" s="120"/>
      <c r="D33" s="121"/>
      <c r="E33" s="121"/>
      <c r="F33" s="302">
        <f>F26+F27+F28+F30</f>
        <v>43.28</v>
      </c>
      <c r="G33" s="123"/>
      <c r="H33" s="124"/>
      <c r="I33" s="125"/>
      <c r="J33" s="126"/>
      <c r="K33" s="127"/>
      <c r="L33" s="301"/>
    </row>
    <row r="34" spans="2:17" ht="19.5" thickBot="1">
      <c r="B34" s="303"/>
      <c r="C34" s="304" t="s">
        <v>1</v>
      </c>
      <c r="D34" s="305"/>
      <c r="E34" s="305"/>
      <c r="G34" s="306"/>
      <c r="H34" s="307"/>
      <c r="I34" s="307"/>
      <c r="J34" s="308"/>
      <c r="K34" s="309"/>
      <c r="L34" s="145"/>
    </row>
    <row r="35" spans="2:17" ht="18.75" hidden="1">
      <c r="B35" s="558" t="s">
        <v>194</v>
      </c>
      <c r="C35" s="560" t="s">
        <v>195</v>
      </c>
      <c r="D35" s="128">
        <v>8.06</v>
      </c>
      <c r="E35" s="128">
        <v>17.62</v>
      </c>
      <c r="F35" s="129">
        <f t="shared" si="2"/>
        <v>9.56</v>
      </c>
      <c r="G35" s="130" t="s">
        <v>125</v>
      </c>
      <c r="H35" s="102">
        <v>6241</v>
      </c>
      <c r="I35" s="103">
        <v>1300000</v>
      </c>
      <c r="J35" s="104">
        <v>1300000</v>
      </c>
      <c r="K35" s="102"/>
      <c r="L35" s="310" t="s">
        <v>196</v>
      </c>
    </row>
    <row r="36" spans="2:17" ht="18.75" hidden="1">
      <c r="B36" s="559"/>
      <c r="C36" s="561"/>
      <c r="D36" s="84">
        <v>17.62</v>
      </c>
      <c r="E36" s="84">
        <v>24.07</v>
      </c>
      <c r="F36" s="129">
        <f t="shared" si="2"/>
        <v>6.4499999999999993</v>
      </c>
      <c r="G36" s="131" t="s">
        <v>131</v>
      </c>
      <c r="H36" s="132">
        <v>4195</v>
      </c>
      <c r="I36" s="133">
        <v>1000000</v>
      </c>
      <c r="J36" s="134">
        <v>1000000</v>
      </c>
      <c r="K36" s="132"/>
      <c r="L36" s="135" t="s">
        <v>66</v>
      </c>
    </row>
    <row r="37" spans="2:17" ht="18.75" hidden="1">
      <c r="B37" s="311" t="s">
        <v>197</v>
      </c>
      <c r="C37" s="312" t="s">
        <v>198</v>
      </c>
      <c r="D37" s="91">
        <v>35.07</v>
      </c>
      <c r="E37" s="91">
        <v>47.05</v>
      </c>
      <c r="F37" s="105">
        <f t="shared" si="2"/>
        <v>11.979999999999997</v>
      </c>
      <c r="G37" s="136" t="s">
        <v>125</v>
      </c>
      <c r="H37" s="106">
        <v>1484</v>
      </c>
      <c r="I37" s="107">
        <v>1800000</v>
      </c>
      <c r="J37" s="108">
        <v>1800000</v>
      </c>
      <c r="K37" s="106"/>
      <c r="L37" s="97" t="s">
        <v>199</v>
      </c>
    </row>
    <row r="38" spans="2:17" ht="18.75">
      <c r="B38" s="313" t="s">
        <v>200</v>
      </c>
      <c r="C38" s="314" t="s">
        <v>201</v>
      </c>
      <c r="D38" s="315">
        <v>17</v>
      </c>
      <c r="E38" s="316">
        <v>30.44</v>
      </c>
      <c r="F38" s="105">
        <f t="shared" si="2"/>
        <v>13.440000000000001</v>
      </c>
      <c r="G38" s="136" t="s">
        <v>125</v>
      </c>
      <c r="H38" s="317">
        <v>1716</v>
      </c>
      <c r="I38" s="318">
        <v>2695000</v>
      </c>
      <c r="J38" s="319">
        <v>2695000</v>
      </c>
      <c r="K38" s="320"/>
      <c r="L38" s="83" t="s">
        <v>65</v>
      </c>
      <c r="N38" s="234" t="s">
        <v>144</v>
      </c>
      <c r="P38" s="234" t="s">
        <v>186</v>
      </c>
    </row>
    <row r="39" spans="2:17" ht="18.75">
      <c r="B39" s="313" t="s">
        <v>202</v>
      </c>
      <c r="C39" s="314" t="s">
        <v>203</v>
      </c>
      <c r="D39" s="315">
        <v>1.2809999999999999</v>
      </c>
      <c r="E39" s="316">
        <v>17.3</v>
      </c>
      <c r="F39" s="105">
        <f t="shared" si="2"/>
        <v>16.019000000000002</v>
      </c>
      <c r="G39" s="136" t="s">
        <v>204</v>
      </c>
      <c r="H39" s="317">
        <v>1100</v>
      </c>
      <c r="I39" s="318">
        <v>4500000</v>
      </c>
      <c r="J39" s="319">
        <v>4500000</v>
      </c>
      <c r="K39" s="320"/>
      <c r="L39" s="83" t="s">
        <v>205</v>
      </c>
      <c r="N39" s="234" t="s">
        <v>144</v>
      </c>
      <c r="P39" s="234" t="s">
        <v>186</v>
      </c>
    </row>
    <row r="40" spans="2:17" ht="18.75">
      <c r="B40" s="137" t="s">
        <v>206</v>
      </c>
      <c r="C40" s="138" t="s">
        <v>207</v>
      </c>
      <c r="D40" s="321">
        <v>13.67</v>
      </c>
      <c r="E40" s="322">
        <v>16.68</v>
      </c>
      <c r="F40" s="105">
        <f t="shared" si="2"/>
        <v>3.01</v>
      </c>
      <c r="G40" s="136" t="s">
        <v>204</v>
      </c>
      <c r="H40" s="317">
        <v>215</v>
      </c>
      <c r="I40" s="318">
        <v>500000</v>
      </c>
      <c r="J40" s="319">
        <v>500000</v>
      </c>
      <c r="K40" s="320"/>
      <c r="L40" s="83" t="s">
        <v>205</v>
      </c>
      <c r="N40" s="282" t="s">
        <v>208</v>
      </c>
      <c r="O40" s="234" t="s">
        <v>136</v>
      </c>
    </row>
    <row r="41" spans="2:17" ht="18.75" hidden="1">
      <c r="B41" s="313" t="s">
        <v>209</v>
      </c>
      <c r="C41" s="314" t="s">
        <v>210</v>
      </c>
      <c r="D41" s="315">
        <v>19.23</v>
      </c>
      <c r="E41" s="316">
        <v>28.97</v>
      </c>
      <c r="F41" s="105">
        <f t="shared" si="2"/>
        <v>9.7399999999999984</v>
      </c>
      <c r="G41" s="136" t="s">
        <v>125</v>
      </c>
      <c r="H41" s="317">
        <v>1947</v>
      </c>
      <c r="I41" s="318">
        <v>1450000</v>
      </c>
      <c r="J41" s="319">
        <v>1450000</v>
      </c>
      <c r="K41" s="320"/>
      <c r="L41" s="83" t="s">
        <v>65</v>
      </c>
    </row>
    <row r="42" spans="2:17" ht="18.75" hidden="1">
      <c r="B42" s="313" t="s">
        <v>209</v>
      </c>
      <c r="C42" s="314" t="s">
        <v>210</v>
      </c>
      <c r="D42" s="315">
        <v>48.9</v>
      </c>
      <c r="E42" s="316">
        <v>58.25</v>
      </c>
      <c r="F42" s="105">
        <f t="shared" si="2"/>
        <v>9.3500000000000014</v>
      </c>
      <c r="G42" s="136" t="s">
        <v>125</v>
      </c>
      <c r="H42" s="317">
        <v>1501</v>
      </c>
      <c r="I42" s="318">
        <v>1250000</v>
      </c>
      <c r="J42" s="319">
        <v>1250000</v>
      </c>
      <c r="K42" s="320"/>
      <c r="L42" s="83" t="s">
        <v>65</v>
      </c>
    </row>
    <row r="43" spans="2:17" ht="19.5" thickBot="1">
      <c r="B43" s="323" t="s">
        <v>211</v>
      </c>
      <c r="C43" s="324" t="s">
        <v>212</v>
      </c>
      <c r="D43" s="325">
        <v>12.31</v>
      </c>
      <c r="E43" s="326">
        <v>19.899999999999999</v>
      </c>
      <c r="F43" s="143">
        <f t="shared" si="2"/>
        <v>7.5899999999999981</v>
      </c>
      <c r="G43" s="139" t="s">
        <v>125</v>
      </c>
      <c r="H43" s="327">
        <v>1294</v>
      </c>
      <c r="I43" s="328">
        <v>1100000</v>
      </c>
      <c r="J43" s="329">
        <v>1100000</v>
      </c>
      <c r="K43" s="330"/>
      <c r="L43" s="101" t="s">
        <v>65</v>
      </c>
      <c r="N43" s="234" t="s">
        <v>213</v>
      </c>
      <c r="O43" s="234" t="s">
        <v>105</v>
      </c>
      <c r="P43" s="234" t="s">
        <v>214</v>
      </c>
      <c r="Q43" s="234" t="s">
        <v>105</v>
      </c>
    </row>
    <row r="44" spans="2:17" ht="19.5" hidden="1" thickBot="1">
      <c r="B44" s="331"/>
      <c r="C44" s="332"/>
      <c r="D44" s="333"/>
      <c r="E44" s="334"/>
      <c r="F44" s="122">
        <f>SUM(F35:F43)</f>
        <v>87.13900000000001</v>
      </c>
      <c r="G44" s="335"/>
      <c r="H44" s="336"/>
      <c r="I44" s="337">
        <f>SUM(I35:I43)</f>
        <v>15595000</v>
      </c>
      <c r="J44" s="338">
        <f>SUM(J35:J43)</f>
        <v>15595000</v>
      </c>
      <c r="K44" s="336">
        <f>SUM(K35:K43)</f>
        <v>0</v>
      </c>
      <c r="L44" s="301"/>
    </row>
    <row r="45" spans="2:17" ht="19.5" thickBot="1">
      <c r="B45" s="331"/>
      <c r="C45" s="332"/>
      <c r="D45" s="333"/>
      <c r="E45" s="334"/>
      <c r="F45" s="302">
        <f>F38+F39+F40+F43</f>
        <v>40.058999999999997</v>
      </c>
      <c r="G45" s="335"/>
      <c r="H45" s="336"/>
      <c r="I45" s="337"/>
      <c r="J45" s="338"/>
      <c r="K45" s="339"/>
      <c r="L45" s="301"/>
    </row>
    <row r="46" spans="2:17" ht="19.5" thickBot="1">
      <c r="B46" s="289"/>
      <c r="C46" s="304" t="s">
        <v>2</v>
      </c>
      <c r="D46" s="291"/>
      <c r="E46" s="291"/>
      <c r="G46" s="292"/>
      <c r="H46" s="291"/>
      <c r="I46" s="291"/>
      <c r="J46" s="293"/>
      <c r="K46" s="294"/>
      <c r="L46" s="145"/>
    </row>
    <row r="47" spans="2:17" ht="18.75">
      <c r="B47" s="340" t="s">
        <v>215</v>
      </c>
      <c r="C47" s="341" t="s">
        <v>216</v>
      </c>
      <c r="D47" s="245">
        <v>18.22</v>
      </c>
      <c r="E47" s="245">
        <v>27</v>
      </c>
      <c r="F47" s="246">
        <f>E47-D47</f>
        <v>8.7800000000000011</v>
      </c>
      <c r="G47" s="342" t="s">
        <v>217</v>
      </c>
      <c r="H47" s="343">
        <v>1130</v>
      </c>
      <c r="I47" s="344">
        <v>8063000</v>
      </c>
      <c r="J47" s="345">
        <v>4063000</v>
      </c>
      <c r="K47" s="343">
        <v>4000000</v>
      </c>
      <c r="L47" s="140" t="s">
        <v>218</v>
      </c>
      <c r="M47" s="299"/>
      <c r="N47" s="266" t="s">
        <v>219</v>
      </c>
      <c r="O47" s="234" t="s">
        <v>220</v>
      </c>
      <c r="P47" s="234" t="s">
        <v>221</v>
      </c>
      <c r="Q47" s="234" t="s">
        <v>105</v>
      </c>
    </row>
    <row r="48" spans="2:17" ht="18.75" hidden="1">
      <c r="B48" s="141" t="s">
        <v>222</v>
      </c>
      <c r="C48" s="346" t="s">
        <v>223</v>
      </c>
      <c r="D48" s="251">
        <v>0</v>
      </c>
      <c r="E48" s="251">
        <v>15.02</v>
      </c>
      <c r="F48" s="250">
        <f>E48-D48</f>
        <v>15.02</v>
      </c>
      <c r="G48" s="347" t="s">
        <v>131</v>
      </c>
      <c r="H48" s="320" t="s">
        <v>224</v>
      </c>
      <c r="I48" s="318">
        <v>2000000</v>
      </c>
      <c r="J48" s="319">
        <v>2000000</v>
      </c>
      <c r="K48" s="348"/>
      <c r="L48" s="97" t="s">
        <v>225</v>
      </c>
    </row>
    <row r="49" spans="2:17" ht="18.75" hidden="1">
      <c r="B49" s="141" t="s">
        <v>226</v>
      </c>
      <c r="C49" s="346" t="s">
        <v>227</v>
      </c>
      <c r="D49" s="251">
        <v>16.66</v>
      </c>
      <c r="E49" s="251">
        <v>22.75</v>
      </c>
      <c r="F49" s="250">
        <f>E49-D49</f>
        <v>6.09</v>
      </c>
      <c r="G49" s="347" t="s">
        <v>131</v>
      </c>
      <c r="H49" s="248">
        <v>648</v>
      </c>
      <c r="I49" s="318">
        <v>920000</v>
      </c>
      <c r="J49" s="319">
        <v>920000</v>
      </c>
      <c r="K49" s="348"/>
      <c r="L49" s="109" t="s">
        <v>59</v>
      </c>
    </row>
    <row r="50" spans="2:17" ht="18.75" hidden="1">
      <c r="B50" s="141" t="s">
        <v>228</v>
      </c>
      <c r="C50" s="346" t="s">
        <v>229</v>
      </c>
      <c r="D50" s="251">
        <v>21.54</v>
      </c>
      <c r="E50" s="251">
        <v>34.036000000000001</v>
      </c>
      <c r="F50" s="250">
        <f>E50-D50</f>
        <v>12.496000000000002</v>
      </c>
      <c r="G50" s="347" t="s">
        <v>131</v>
      </c>
      <c r="H50" s="248">
        <v>2087</v>
      </c>
      <c r="I50" s="318">
        <v>2000000</v>
      </c>
      <c r="J50" s="319">
        <v>2000000</v>
      </c>
      <c r="K50" s="320"/>
      <c r="L50" s="109" t="s">
        <v>60</v>
      </c>
    </row>
    <row r="51" spans="2:17" ht="18.75">
      <c r="B51" s="141" t="s">
        <v>230</v>
      </c>
      <c r="C51" s="346" t="s">
        <v>231</v>
      </c>
      <c r="D51" s="251">
        <v>0</v>
      </c>
      <c r="E51" s="251">
        <v>4</v>
      </c>
      <c r="F51" s="250">
        <f>E51-D51</f>
        <v>4</v>
      </c>
      <c r="G51" s="347" t="s">
        <v>131</v>
      </c>
      <c r="H51" s="248">
        <v>792</v>
      </c>
      <c r="I51" s="318">
        <v>650000</v>
      </c>
      <c r="J51" s="319">
        <v>650000</v>
      </c>
      <c r="K51" s="348"/>
      <c r="L51" s="109" t="s">
        <v>232</v>
      </c>
      <c r="N51" s="266" t="s">
        <v>233</v>
      </c>
      <c r="O51" s="234" t="s">
        <v>220</v>
      </c>
      <c r="P51" s="266" t="s">
        <v>234</v>
      </c>
      <c r="Q51" s="234" t="s">
        <v>220</v>
      </c>
    </row>
    <row r="52" spans="2:17" ht="18.75">
      <c r="B52" s="349" t="s">
        <v>235</v>
      </c>
      <c r="C52" s="99" t="s">
        <v>236</v>
      </c>
      <c r="D52" s="91">
        <v>19.09</v>
      </c>
      <c r="E52" s="91">
        <v>24.07</v>
      </c>
      <c r="F52" s="105">
        <f t="shared" si="2"/>
        <v>4.9800000000000004</v>
      </c>
      <c r="G52" s="350" t="s">
        <v>125</v>
      </c>
      <c r="H52" s="351">
        <v>479</v>
      </c>
      <c r="I52" s="352">
        <v>820000</v>
      </c>
      <c r="J52" s="353">
        <v>820000</v>
      </c>
      <c r="K52" s="351"/>
      <c r="L52" s="83" t="s">
        <v>61</v>
      </c>
      <c r="N52" s="266" t="s">
        <v>237</v>
      </c>
      <c r="O52" s="234" t="s">
        <v>220</v>
      </c>
      <c r="P52" s="266" t="s">
        <v>238</v>
      </c>
      <c r="Q52" s="234" t="s">
        <v>220</v>
      </c>
    </row>
    <row r="53" spans="2:17" ht="18.75" hidden="1">
      <c r="B53" s="349" t="s">
        <v>239</v>
      </c>
      <c r="C53" s="354" t="s">
        <v>240</v>
      </c>
      <c r="D53" s="355">
        <v>113</v>
      </c>
      <c r="E53" s="356">
        <v>116.12</v>
      </c>
      <c r="F53" s="105">
        <f t="shared" si="2"/>
        <v>3.1200000000000045</v>
      </c>
      <c r="G53" s="350" t="s">
        <v>125</v>
      </c>
      <c r="H53" s="351">
        <v>1794</v>
      </c>
      <c r="I53" s="352">
        <v>750000</v>
      </c>
      <c r="J53" s="353">
        <v>750000</v>
      </c>
      <c r="K53" s="351"/>
      <c r="L53" s="83" t="s">
        <v>61</v>
      </c>
    </row>
    <row r="54" spans="2:17" ht="18.75">
      <c r="B54" s="349" t="s">
        <v>241</v>
      </c>
      <c r="C54" s="354" t="s">
        <v>242</v>
      </c>
      <c r="D54" s="355">
        <v>0</v>
      </c>
      <c r="E54" s="356">
        <v>15.22</v>
      </c>
      <c r="F54" s="105">
        <f t="shared" si="2"/>
        <v>15.22</v>
      </c>
      <c r="G54" s="357" t="s">
        <v>131</v>
      </c>
      <c r="H54" s="351">
        <v>1147</v>
      </c>
      <c r="I54" s="352">
        <v>2400000</v>
      </c>
      <c r="J54" s="353">
        <v>2400000</v>
      </c>
      <c r="K54" s="351"/>
      <c r="L54" s="83" t="s">
        <v>61</v>
      </c>
      <c r="N54" s="266" t="s">
        <v>243</v>
      </c>
      <c r="O54" s="234" t="s">
        <v>220</v>
      </c>
      <c r="P54" s="234" t="s">
        <v>244</v>
      </c>
      <c r="Q54" s="234" t="s">
        <v>136</v>
      </c>
    </row>
    <row r="55" spans="2:17" ht="18.75">
      <c r="B55" s="358" t="s">
        <v>245</v>
      </c>
      <c r="C55" s="359" t="s">
        <v>246</v>
      </c>
      <c r="D55" s="360">
        <v>0.05</v>
      </c>
      <c r="E55" s="361">
        <v>7.2</v>
      </c>
      <c r="F55" s="142">
        <f>E55-D55</f>
        <v>7.15</v>
      </c>
      <c r="G55" s="362" t="s">
        <v>131</v>
      </c>
      <c r="H55" s="363">
        <v>818</v>
      </c>
      <c r="I55" s="364">
        <v>1180000</v>
      </c>
      <c r="J55" s="365">
        <v>1180000</v>
      </c>
      <c r="K55" s="363"/>
      <c r="L55" s="83" t="s">
        <v>61</v>
      </c>
      <c r="N55" s="266" t="s">
        <v>247</v>
      </c>
      <c r="O55" s="234" t="s">
        <v>220</v>
      </c>
      <c r="P55" s="234" t="s">
        <v>248</v>
      </c>
    </row>
    <row r="56" spans="2:17" ht="18.75">
      <c r="B56" s="562" t="s">
        <v>249</v>
      </c>
      <c r="C56" s="564" t="s">
        <v>250</v>
      </c>
      <c r="D56" s="355">
        <v>20.83</v>
      </c>
      <c r="E56" s="356">
        <v>26.44</v>
      </c>
      <c r="F56" s="105">
        <f>E56-D56</f>
        <v>5.610000000000003</v>
      </c>
      <c r="G56" s="366" t="s">
        <v>71</v>
      </c>
      <c r="H56" s="351">
        <v>258</v>
      </c>
      <c r="I56" s="352">
        <v>900000</v>
      </c>
      <c r="J56" s="319">
        <v>900000</v>
      </c>
      <c r="K56" s="351"/>
      <c r="L56" s="83" t="s">
        <v>232</v>
      </c>
      <c r="N56" s="266" t="s">
        <v>251</v>
      </c>
      <c r="O56" s="234" t="s">
        <v>220</v>
      </c>
    </row>
    <row r="57" spans="2:17" ht="19.5" thickBot="1">
      <c r="B57" s="563"/>
      <c r="C57" s="565"/>
      <c r="D57" s="367">
        <v>26.44</v>
      </c>
      <c r="E57" s="368">
        <v>30.86</v>
      </c>
      <c r="F57" s="143">
        <f>E57-D57</f>
        <v>4.4199999999999982</v>
      </c>
      <c r="G57" s="369" t="s">
        <v>71</v>
      </c>
      <c r="H57" s="370">
        <v>258</v>
      </c>
      <c r="I57" s="371">
        <v>700000</v>
      </c>
      <c r="J57" s="329">
        <v>700000</v>
      </c>
      <c r="K57" s="370"/>
      <c r="L57" s="101" t="s">
        <v>252</v>
      </c>
      <c r="P57" s="266" t="s">
        <v>253</v>
      </c>
      <c r="Q57" s="234" t="s">
        <v>220</v>
      </c>
    </row>
    <row r="58" spans="2:17" ht="19.5" hidden="1" thickBot="1">
      <c r="B58" s="331"/>
      <c r="C58" s="332"/>
      <c r="D58" s="372"/>
      <c r="E58" s="334"/>
      <c r="F58" s="373">
        <f>SUM(F47:F57)</f>
        <v>86.88600000000001</v>
      </c>
      <c r="G58" s="335"/>
      <c r="H58" s="336"/>
      <c r="I58" s="337">
        <f>SUM(I47:I57)</f>
        <v>20383000</v>
      </c>
      <c r="J58" s="338">
        <f>SUM(J47:J57)</f>
        <v>16383000</v>
      </c>
      <c r="K58" s="336">
        <f>SUM(K47:K55)</f>
        <v>4000000</v>
      </c>
      <c r="L58" s="144"/>
      <c r="P58" s="257"/>
    </row>
    <row r="59" spans="2:17" ht="19.5" thickBot="1">
      <c r="B59" s="331"/>
      <c r="C59" s="332"/>
      <c r="D59" s="372"/>
      <c r="E59" s="334"/>
      <c r="F59" s="374">
        <f>F47+F51+F52+F54+F55+F56+F57</f>
        <v>50.160000000000011</v>
      </c>
      <c r="G59" s="335"/>
      <c r="H59" s="336"/>
      <c r="I59" s="337"/>
      <c r="J59" s="338"/>
      <c r="K59" s="339"/>
      <c r="L59" s="144"/>
      <c r="P59" s="257"/>
    </row>
    <row r="60" spans="2:17" ht="19.5" thickBot="1">
      <c r="B60" s="375"/>
      <c r="C60" s="290" t="s">
        <v>3</v>
      </c>
      <c r="D60" s="291"/>
      <c r="E60" s="291"/>
      <c r="G60" s="292"/>
      <c r="H60" s="291"/>
      <c r="I60" s="291"/>
      <c r="J60" s="293"/>
      <c r="K60" s="376"/>
      <c r="L60" s="145"/>
    </row>
    <row r="61" spans="2:17" ht="18.75" hidden="1">
      <c r="B61" s="377" t="s">
        <v>254</v>
      </c>
      <c r="C61" s="378" t="s">
        <v>255</v>
      </c>
      <c r="D61" s="245">
        <v>21.2</v>
      </c>
      <c r="E61" s="245">
        <v>32.57</v>
      </c>
      <c r="F61" s="246">
        <f>E61-D61</f>
        <v>11.370000000000001</v>
      </c>
      <c r="G61" s="379" t="s">
        <v>131</v>
      </c>
      <c r="H61" s="146">
        <v>1404</v>
      </c>
      <c r="I61" s="147">
        <v>2500000</v>
      </c>
      <c r="J61" s="148">
        <v>2500000</v>
      </c>
      <c r="K61" s="149"/>
      <c r="L61" s="82" t="s">
        <v>256</v>
      </c>
    </row>
    <row r="62" spans="2:17" ht="32.25" hidden="1" customHeight="1">
      <c r="B62" s="566" t="s">
        <v>257</v>
      </c>
      <c r="C62" s="569" t="s">
        <v>258</v>
      </c>
      <c r="D62" s="380">
        <v>15.6</v>
      </c>
      <c r="E62" s="380">
        <v>23.8</v>
      </c>
      <c r="F62" s="92">
        <f t="shared" ref="F62:F66" si="3">E62-D62</f>
        <v>8.2000000000000011</v>
      </c>
      <c r="G62" s="347" t="s">
        <v>259</v>
      </c>
      <c r="H62" s="320">
        <v>337</v>
      </c>
      <c r="I62" s="381">
        <v>5700000</v>
      </c>
      <c r="J62" s="382">
        <v>3000000</v>
      </c>
      <c r="K62" s="320">
        <v>2700000</v>
      </c>
      <c r="L62" s="572" t="s">
        <v>260</v>
      </c>
      <c r="M62" s="383"/>
    </row>
    <row r="63" spans="2:17" ht="18.75" hidden="1">
      <c r="B63" s="567"/>
      <c r="C63" s="570"/>
      <c r="D63" s="384">
        <v>13.21</v>
      </c>
      <c r="E63" s="384">
        <v>14.06</v>
      </c>
      <c r="F63" s="92">
        <f t="shared" si="3"/>
        <v>0.84999999999999964</v>
      </c>
      <c r="G63" s="385" t="s">
        <v>131</v>
      </c>
      <c r="H63" s="320">
        <v>657</v>
      </c>
      <c r="I63" s="381">
        <v>97000</v>
      </c>
      <c r="J63" s="382">
        <v>97000</v>
      </c>
      <c r="K63" s="320"/>
      <c r="L63" s="573"/>
      <c r="M63" s="386"/>
    </row>
    <row r="64" spans="2:17" ht="18.75" hidden="1">
      <c r="B64" s="568"/>
      <c r="C64" s="571"/>
      <c r="D64" s="384">
        <v>14.38</v>
      </c>
      <c r="E64" s="384">
        <v>15.6</v>
      </c>
      <c r="F64" s="92">
        <f t="shared" si="3"/>
        <v>1.2199999999999989</v>
      </c>
      <c r="G64" s="385" t="s">
        <v>131</v>
      </c>
      <c r="H64" s="320">
        <v>337</v>
      </c>
      <c r="I64" s="381">
        <v>52000</v>
      </c>
      <c r="J64" s="382">
        <v>52000</v>
      </c>
      <c r="K64" s="320"/>
      <c r="L64" s="543"/>
      <c r="M64" s="386"/>
    </row>
    <row r="65" spans="2:20" ht="18.75" hidden="1">
      <c r="B65" s="387" t="s">
        <v>261</v>
      </c>
      <c r="C65" s="388" t="s">
        <v>262</v>
      </c>
      <c r="D65" s="251">
        <v>6.1</v>
      </c>
      <c r="E65" s="251">
        <v>15.28</v>
      </c>
      <c r="F65" s="250">
        <f>E65-D65</f>
        <v>9.18</v>
      </c>
      <c r="G65" s="385" t="s">
        <v>131</v>
      </c>
      <c r="H65" s="351">
        <v>2095</v>
      </c>
      <c r="I65" s="381">
        <v>2319000</v>
      </c>
      <c r="J65" s="389">
        <v>2319000</v>
      </c>
      <c r="K65" s="320"/>
      <c r="L65" s="97" t="s">
        <v>263</v>
      </c>
    </row>
    <row r="66" spans="2:20" ht="18.75">
      <c r="B66" s="390" t="s">
        <v>264</v>
      </c>
      <c r="C66" s="391" t="s">
        <v>265</v>
      </c>
      <c r="D66" s="384">
        <v>26.88</v>
      </c>
      <c r="E66" s="384">
        <v>37.515000000000001</v>
      </c>
      <c r="F66" s="92">
        <f t="shared" si="3"/>
        <v>10.635000000000002</v>
      </c>
      <c r="G66" s="385" t="s">
        <v>131</v>
      </c>
      <c r="H66" s="320">
        <v>3577</v>
      </c>
      <c r="I66" s="381">
        <v>2500000</v>
      </c>
      <c r="J66" s="382">
        <v>2500000</v>
      </c>
      <c r="K66" s="320"/>
      <c r="L66" s="150" t="s">
        <v>69</v>
      </c>
      <c r="M66" s="392"/>
      <c r="N66" s="234" t="s">
        <v>144</v>
      </c>
      <c r="P66" s="234" t="s">
        <v>186</v>
      </c>
    </row>
    <row r="67" spans="2:20" ht="19.5" hidden="1" thickBot="1">
      <c r="B67" s="393" t="s">
        <v>266</v>
      </c>
      <c r="C67" s="394" t="s">
        <v>267</v>
      </c>
      <c r="D67" s="395" t="s">
        <v>268</v>
      </c>
      <c r="E67" s="367">
        <v>32.89</v>
      </c>
      <c r="F67" s="396" t="s">
        <v>269</v>
      </c>
      <c r="G67" s="397" t="s">
        <v>131</v>
      </c>
      <c r="H67" s="370">
        <v>3327</v>
      </c>
      <c r="I67" s="398">
        <v>3800000</v>
      </c>
      <c r="J67" s="399">
        <v>3800000</v>
      </c>
      <c r="K67" s="330"/>
      <c r="L67" s="101" t="s">
        <v>270</v>
      </c>
      <c r="M67" s="392"/>
    </row>
    <row r="68" spans="2:20" ht="21" hidden="1">
      <c r="B68" s="151"/>
      <c r="C68" s="152"/>
      <c r="D68" s="400"/>
      <c r="E68" s="400"/>
      <c r="F68" s="401">
        <f>SUM(F61:F67)</f>
        <v>41.454999999999998</v>
      </c>
      <c r="G68" s="402"/>
      <c r="H68" s="153"/>
      <c r="I68" s="154">
        <f>SUM(I61:I67)</f>
        <v>16968000</v>
      </c>
      <c r="J68" s="155">
        <f>SUM(J61:J67)</f>
        <v>14268000</v>
      </c>
      <c r="K68" s="153">
        <f>SUM(K61:K67)</f>
        <v>2700000</v>
      </c>
      <c r="L68" s="282"/>
    </row>
    <row r="69" spans="2:20" ht="21" hidden="1">
      <c r="B69" s="159"/>
      <c r="C69" s="156" t="s">
        <v>271</v>
      </c>
      <c r="D69" s="403"/>
      <c r="E69" s="403"/>
      <c r="F69" s="404">
        <f>F20+F32+F44+F58+F68</f>
        <v>343.05200000000002</v>
      </c>
      <c r="G69" s="405"/>
      <c r="H69" s="406"/>
      <c r="I69" s="154">
        <f>I20+I32+I44+I58+I68</f>
        <v>70672000</v>
      </c>
      <c r="J69" s="407">
        <f>SUM(J20+J32+J44+J58+J68)</f>
        <v>62972000</v>
      </c>
      <c r="K69" s="406">
        <f>K20+K32+K44+K58+K68</f>
        <v>8700000</v>
      </c>
      <c r="L69" s="408"/>
    </row>
    <row r="70" spans="2:20" ht="21">
      <c r="B70" s="159"/>
      <c r="C70" s="157"/>
      <c r="D70" s="230"/>
      <c r="E70" s="230"/>
      <c r="F70" s="409">
        <f>F66</f>
        <v>10.635000000000002</v>
      </c>
      <c r="G70" s="410"/>
      <c r="H70" s="153"/>
      <c r="I70" s="179"/>
      <c r="J70" s="411"/>
      <c r="K70" s="153"/>
      <c r="L70" s="282"/>
      <c r="N70" s="412" t="s">
        <v>272</v>
      </c>
      <c r="O70" s="413">
        <f>J66+J43+J40+J39+J38+J30+J28+J27+J26+J18+J15+J14+J13+J12+J19</f>
        <v>28100140</v>
      </c>
      <c r="P70" s="257">
        <f>J12+J13+J17+J18+J19+J26+J27+J30+J43+J47+J54+J66+J55+J39+J38+J28</f>
        <v>36906000</v>
      </c>
    </row>
    <row r="71" spans="2:20" ht="21.75" hidden="1" thickBot="1">
      <c r="B71" s="159"/>
      <c r="C71" s="158" t="s">
        <v>273</v>
      </c>
      <c r="D71" s="414"/>
      <c r="E71" s="414"/>
      <c r="F71" s="415" t="e">
        <f>#REF!+F69</f>
        <v>#REF!</v>
      </c>
      <c r="G71" s="416"/>
      <c r="H71" s="417"/>
      <c r="I71" s="418" t="e">
        <f>#REF!+I69</f>
        <v>#REF!</v>
      </c>
      <c r="J71" s="419" t="e">
        <f>#REF!+J69</f>
        <v>#REF!</v>
      </c>
      <c r="K71" s="153"/>
      <c r="L71" s="420">
        <f>J12+J13+J17+J18+J19+J27+J28+J30+J31+J38+J39+J43+J47+J54+J55+J66</f>
        <v>36613000</v>
      </c>
    </row>
    <row r="72" spans="2:20" ht="21">
      <c r="B72" s="159"/>
      <c r="C72" s="157"/>
      <c r="D72" s="230"/>
      <c r="E72" s="230"/>
      <c r="F72" s="659">
        <f>F70+F59+F45+F33+F20</f>
        <v>205.84100000000001</v>
      </c>
      <c r="G72" s="410"/>
      <c r="H72" s="153"/>
      <c r="I72" s="179" t="s">
        <v>277</v>
      </c>
      <c r="J72" s="411">
        <f>N75</f>
        <v>36906000</v>
      </c>
      <c r="K72" s="153"/>
      <c r="L72" s="282"/>
      <c r="P72" s="257">
        <f>J66+J55+J54+J47+J43+J39+J38+J30+J31+J28+J27+J19+J18+J17+J13+J12</f>
        <v>36613000</v>
      </c>
      <c r="Q72" s="234" t="s">
        <v>274</v>
      </c>
    </row>
    <row r="73" spans="2:20" ht="21" customHeight="1">
      <c r="B73" s="574"/>
      <c r="C73" s="575"/>
      <c r="D73" s="575"/>
      <c r="E73" s="575"/>
      <c r="F73" s="575"/>
      <c r="G73" s="575"/>
      <c r="H73" s="575"/>
      <c r="I73" s="575"/>
      <c r="J73" s="575"/>
      <c r="K73" s="575"/>
      <c r="L73" s="575"/>
      <c r="M73" s="159"/>
      <c r="N73" s="159"/>
      <c r="O73" s="159"/>
    </row>
    <row r="74" spans="2:20" ht="23.25">
      <c r="B74" s="159"/>
      <c r="C74" s="160"/>
      <c r="D74" s="161"/>
      <c r="E74" s="161"/>
      <c r="F74" s="162"/>
      <c r="G74" s="163"/>
      <c r="H74" s="164"/>
      <c r="I74" s="164"/>
      <c r="J74" s="165"/>
      <c r="K74" s="165"/>
      <c r="L74" s="159"/>
      <c r="M74" s="159"/>
      <c r="N74" s="421">
        <f>O70</f>
        <v>28100140</v>
      </c>
      <c r="O74" s="422" t="s">
        <v>275</v>
      </c>
      <c r="P74" s="422"/>
      <c r="Q74" s="422"/>
      <c r="R74" s="422"/>
      <c r="S74" s="422"/>
      <c r="T74" s="422"/>
    </row>
    <row r="75" spans="2:20" ht="23.25">
      <c r="B75" s="159"/>
      <c r="C75" s="159"/>
      <c r="D75" s="576"/>
      <c r="E75" s="576"/>
      <c r="F75" s="576"/>
      <c r="G75" s="576"/>
      <c r="H75" s="576"/>
      <c r="I75" s="166"/>
      <c r="J75" s="159"/>
      <c r="K75" s="159"/>
      <c r="L75" s="159"/>
      <c r="M75" s="159"/>
      <c r="N75" s="421">
        <f>P70</f>
        <v>36906000</v>
      </c>
      <c r="O75" s="422" t="s">
        <v>276</v>
      </c>
      <c r="P75" s="422"/>
      <c r="Q75" s="422"/>
      <c r="R75" s="422"/>
      <c r="S75" s="422"/>
      <c r="T75" s="422"/>
    </row>
    <row r="76" spans="2:20" ht="28.5" customHeight="1">
      <c r="B76" s="577"/>
      <c r="C76" s="578"/>
      <c r="D76" s="167"/>
      <c r="E76" s="167"/>
      <c r="F76" s="168"/>
      <c r="G76" s="169"/>
      <c r="H76" s="579"/>
      <c r="I76" s="170"/>
      <c r="J76" s="171"/>
      <c r="K76" s="172"/>
      <c r="L76" s="173"/>
      <c r="M76" s="580"/>
      <c r="N76" s="159"/>
      <c r="O76" s="159"/>
    </row>
    <row r="77" spans="2:20" ht="24.75" customHeight="1">
      <c r="B77" s="577"/>
      <c r="C77" s="578"/>
      <c r="D77" s="167"/>
      <c r="E77" s="167"/>
      <c r="F77" s="168"/>
      <c r="G77" s="174"/>
      <c r="H77" s="579"/>
      <c r="I77" s="170"/>
      <c r="J77" s="171"/>
      <c r="K77" s="172"/>
      <c r="L77" s="175"/>
      <c r="M77" s="580"/>
      <c r="N77" s="159"/>
      <c r="O77" s="159"/>
    </row>
    <row r="78" spans="2:20" ht="18.75">
      <c r="B78" s="176"/>
      <c r="C78" s="177"/>
      <c r="D78" s="178"/>
      <c r="E78" s="178"/>
      <c r="F78" s="168"/>
      <c r="G78" s="169"/>
      <c r="H78" s="170"/>
      <c r="I78" s="179"/>
      <c r="J78" s="180"/>
      <c r="K78" s="181"/>
      <c r="L78" s="182"/>
      <c r="M78" s="159"/>
      <c r="N78" s="159"/>
      <c r="O78" s="159"/>
    </row>
    <row r="79" spans="2:20" ht="18.75">
      <c r="B79" s="176"/>
      <c r="C79" s="177"/>
      <c r="D79" s="178"/>
      <c r="E79" s="178"/>
      <c r="F79" s="168"/>
      <c r="G79" s="169"/>
      <c r="H79" s="170"/>
      <c r="I79" s="179"/>
      <c r="J79" s="180"/>
      <c r="K79" s="181"/>
      <c r="L79" s="182"/>
      <c r="M79" s="159"/>
      <c r="N79" s="159"/>
      <c r="O79" s="159"/>
    </row>
    <row r="80" spans="2:20" ht="18.75">
      <c r="B80" s="176"/>
      <c r="C80" s="177"/>
      <c r="D80" s="178"/>
      <c r="E80" s="178"/>
      <c r="F80" s="168"/>
      <c r="G80" s="183"/>
      <c r="H80" s="184"/>
      <c r="I80" s="185"/>
      <c r="J80" s="186"/>
      <c r="K80" s="185"/>
      <c r="L80" s="182"/>
      <c r="M80" s="159"/>
      <c r="N80" s="159"/>
      <c r="O80" s="159"/>
    </row>
    <row r="81" spans="2:17" ht="18.75">
      <c r="B81" s="187"/>
      <c r="C81" s="188"/>
      <c r="D81" s="167"/>
      <c r="E81" s="167"/>
      <c r="F81" s="168"/>
      <c r="G81" s="189"/>
      <c r="H81" s="184"/>
      <c r="I81" s="185"/>
      <c r="J81" s="186"/>
      <c r="K81" s="185"/>
      <c r="L81" s="190"/>
      <c r="M81" s="191"/>
      <c r="N81" s="159"/>
      <c r="O81" s="159"/>
    </row>
    <row r="82" spans="2:17" ht="18.75">
      <c r="B82" s="187"/>
      <c r="C82" s="188"/>
      <c r="D82" s="167"/>
      <c r="E82" s="167"/>
      <c r="F82" s="168"/>
      <c r="G82" s="192"/>
      <c r="H82" s="184"/>
      <c r="I82" s="185"/>
      <c r="J82" s="186"/>
      <c r="K82" s="185"/>
      <c r="L82" s="190"/>
      <c r="M82" s="191"/>
      <c r="N82" s="159"/>
      <c r="O82" s="159"/>
    </row>
    <row r="83" spans="2:17" ht="18.75">
      <c r="B83" s="176"/>
      <c r="C83" s="177"/>
      <c r="D83" s="178"/>
      <c r="E83" s="178"/>
      <c r="F83" s="168"/>
      <c r="G83" s="189"/>
      <c r="H83" s="184"/>
      <c r="I83" s="185"/>
      <c r="J83" s="186"/>
      <c r="K83" s="185"/>
      <c r="L83" s="190"/>
      <c r="M83" s="191"/>
      <c r="N83" s="159"/>
      <c r="O83" s="159"/>
    </row>
    <row r="84" spans="2:17" ht="18.75">
      <c r="B84" s="176"/>
      <c r="C84" s="177"/>
      <c r="D84" s="178"/>
      <c r="E84" s="178"/>
      <c r="F84" s="168"/>
      <c r="G84" s="189"/>
      <c r="H84" s="184"/>
      <c r="I84" s="185"/>
      <c r="J84" s="186"/>
      <c r="K84" s="185"/>
      <c r="L84" s="190"/>
      <c r="M84" s="191"/>
      <c r="N84" s="159"/>
      <c r="O84" s="159"/>
    </row>
    <row r="85" spans="2:17" ht="18.75">
      <c r="B85" s="187"/>
      <c r="C85" s="188"/>
      <c r="D85" s="167"/>
      <c r="E85" s="167"/>
      <c r="F85" s="168"/>
      <c r="G85" s="169"/>
      <c r="H85" s="193"/>
      <c r="I85" s="185"/>
      <c r="J85" s="186"/>
      <c r="K85" s="185"/>
      <c r="L85" s="190"/>
      <c r="M85" s="191"/>
      <c r="N85" s="159"/>
      <c r="O85" s="159"/>
      <c r="Q85" s="257"/>
    </row>
    <row r="86" spans="2:17" ht="18.75">
      <c r="B86" s="176"/>
      <c r="C86" s="177"/>
      <c r="D86" s="178"/>
      <c r="E86" s="178"/>
      <c r="F86" s="168"/>
      <c r="G86" s="169"/>
      <c r="H86" s="193"/>
      <c r="I86" s="185"/>
      <c r="J86" s="186"/>
      <c r="K86" s="185"/>
      <c r="L86" s="190"/>
      <c r="M86" s="191"/>
      <c r="N86" s="159"/>
      <c r="O86" s="159"/>
    </row>
    <row r="87" spans="2:17" ht="18.75">
      <c r="B87" s="176"/>
      <c r="C87" s="177"/>
      <c r="D87" s="178"/>
      <c r="E87" s="178"/>
      <c r="F87" s="168"/>
      <c r="G87" s="169"/>
      <c r="H87" s="170"/>
      <c r="I87" s="185"/>
      <c r="J87" s="186"/>
      <c r="K87" s="185"/>
      <c r="L87" s="190"/>
      <c r="M87" s="191"/>
      <c r="N87" s="159"/>
      <c r="O87" s="159"/>
    </row>
    <row r="88" spans="2:17" ht="18.75">
      <c r="B88" s="176"/>
      <c r="C88" s="177"/>
      <c r="D88" s="178"/>
      <c r="E88" s="178"/>
      <c r="F88" s="168"/>
      <c r="G88" s="169"/>
      <c r="H88" s="170"/>
      <c r="I88" s="185"/>
      <c r="J88" s="186"/>
      <c r="K88" s="185"/>
      <c r="L88" s="190"/>
      <c r="M88" s="191"/>
      <c r="N88" s="159"/>
      <c r="O88" s="159"/>
    </row>
    <row r="89" spans="2:17" ht="27" customHeight="1">
      <c r="B89" s="581"/>
      <c r="C89" s="582"/>
      <c r="D89" s="178"/>
      <c r="E89" s="178"/>
      <c r="F89" s="168"/>
      <c r="G89" s="183"/>
      <c r="H89" s="194"/>
      <c r="I89" s="170"/>
      <c r="J89" s="195"/>
      <c r="K89" s="170"/>
      <c r="L89" s="182"/>
      <c r="M89" s="583"/>
      <c r="N89" s="584"/>
      <c r="O89" s="159"/>
    </row>
    <row r="90" spans="2:17" ht="18.75">
      <c r="B90" s="581"/>
      <c r="C90" s="582"/>
      <c r="D90" s="196"/>
      <c r="E90" s="197"/>
      <c r="F90" s="196"/>
      <c r="G90" s="585"/>
      <c r="H90" s="586"/>
      <c r="I90" s="587"/>
      <c r="J90" s="588"/>
      <c r="K90" s="589"/>
      <c r="L90" s="590"/>
      <c r="M90" s="583"/>
      <c r="N90" s="584"/>
      <c r="O90" s="159"/>
    </row>
    <row r="91" spans="2:17" ht="18.75">
      <c r="B91" s="581"/>
      <c r="C91" s="582"/>
      <c r="D91" s="196"/>
      <c r="E91" s="197"/>
      <c r="F91" s="196"/>
      <c r="G91" s="585"/>
      <c r="H91" s="586"/>
      <c r="I91" s="587"/>
      <c r="J91" s="588"/>
      <c r="K91" s="589"/>
      <c r="L91" s="590"/>
      <c r="M91" s="583"/>
      <c r="N91" s="584"/>
      <c r="O91" s="159"/>
    </row>
    <row r="92" spans="2:17" ht="18.75">
      <c r="B92" s="196"/>
      <c r="C92" s="198"/>
      <c r="D92" s="197"/>
      <c r="E92" s="197"/>
      <c r="F92" s="196"/>
      <c r="G92" s="199"/>
      <c r="H92" s="196"/>
      <c r="I92" s="200"/>
      <c r="J92" s="201"/>
      <c r="K92" s="202"/>
      <c r="L92" s="203"/>
      <c r="M92" s="159"/>
      <c r="N92" s="159"/>
      <c r="O92" s="159"/>
    </row>
    <row r="93" spans="2:17" ht="18.75">
      <c r="B93" s="196"/>
      <c r="C93" s="198"/>
      <c r="D93" s="197"/>
      <c r="E93" s="197"/>
      <c r="F93" s="196"/>
      <c r="G93" s="199"/>
      <c r="H93" s="196"/>
      <c r="I93" s="200"/>
      <c r="J93" s="201"/>
      <c r="K93" s="202"/>
      <c r="L93" s="203"/>
      <c r="M93" s="159"/>
      <c r="N93" s="159"/>
      <c r="O93" s="159"/>
    </row>
    <row r="94" spans="2:17" ht="39.75" customHeight="1">
      <c r="B94" s="194"/>
      <c r="C94" s="204"/>
      <c r="D94" s="194"/>
      <c r="E94" s="205"/>
      <c r="F94" s="194"/>
      <c r="G94" s="206"/>
      <c r="H94" s="194"/>
      <c r="I94" s="170"/>
      <c r="J94" s="171"/>
      <c r="K94" s="172"/>
      <c r="L94" s="207"/>
      <c r="M94" s="208"/>
      <c r="N94" s="208"/>
      <c r="O94" s="159"/>
    </row>
    <row r="95" spans="2:17" ht="18.75">
      <c r="B95" s="194"/>
      <c r="C95" s="204"/>
      <c r="D95" s="205"/>
      <c r="E95" s="205"/>
      <c r="F95" s="194"/>
      <c r="G95" s="209"/>
      <c r="H95" s="194"/>
      <c r="I95" s="170"/>
      <c r="J95" s="171"/>
      <c r="K95" s="172"/>
      <c r="L95" s="207"/>
      <c r="M95" s="159"/>
      <c r="N95" s="159"/>
      <c r="O95" s="159"/>
    </row>
    <row r="96" spans="2:17" ht="18.75">
      <c r="B96" s="196"/>
      <c r="C96" s="198"/>
      <c r="D96" s="196"/>
      <c r="E96" s="197"/>
      <c r="F96" s="196"/>
      <c r="G96" s="199"/>
      <c r="H96" s="196"/>
      <c r="I96" s="200"/>
      <c r="J96" s="201"/>
      <c r="K96" s="202"/>
      <c r="L96" s="207"/>
      <c r="M96" s="159"/>
      <c r="N96" s="159"/>
      <c r="O96" s="159"/>
    </row>
    <row r="97" spans="2:15" ht="19.5" customHeight="1">
      <c r="B97" s="586"/>
      <c r="C97" s="591"/>
      <c r="D97" s="197"/>
      <c r="E97" s="197"/>
      <c r="F97" s="196"/>
      <c r="G97" s="199"/>
      <c r="H97" s="586"/>
      <c r="I97" s="170"/>
      <c r="J97" s="171"/>
      <c r="K97" s="172"/>
      <c r="L97" s="210"/>
      <c r="M97" s="191"/>
      <c r="N97" s="159"/>
      <c r="O97" s="159"/>
    </row>
    <row r="98" spans="2:15" ht="19.5" customHeight="1">
      <c r="B98" s="586"/>
      <c r="C98" s="591"/>
      <c r="D98" s="211"/>
      <c r="E98" s="211"/>
      <c r="F98" s="211"/>
      <c r="G98" s="211"/>
      <c r="H98" s="586"/>
      <c r="I98" s="170"/>
      <c r="J98" s="171"/>
      <c r="K98" s="172"/>
      <c r="L98" s="210"/>
      <c r="M98" s="191"/>
      <c r="N98" s="159"/>
      <c r="O98" s="159"/>
    </row>
    <row r="99" spans="2:15" ht="19.5" customHeight="1">
      <c r="B99" s="586"/>
      <c r="C99" s="591"/>
      <c r="D99" s="211"/>
      <c r="E99" s="211"/>
      <c r="F99" s="211"/>
      <c r="G99" s="211"/>
      <c r="H99" s="586"/>
      <c r="I99" s="170"/>
      <c r="J99" s="171"/>
      <c r="K99" s="172"/>
      <c r="L99" s="210"/>
      <c r="M99" s="191"/>
      <c r="N99" s="159"/>
      <c r="O99" s="159"/>
    </row>
    <row r="100" spans="2:15" ht="18.75">
      <c r="B100" s="196"/>
      <c r="C100" s="198"/>
      <c r="D100" s="196"/>
      <c r="E100" s="197"/>
      <c r="F100" s="196"/>
      <c r="G100" s="209"/>
      <c r="H100" s="194"/>
      <c r="I100" s="170"/>
      <c r="J100" s="171"/>
      <c r="K100" s="172"/>
      <c r="L100" s="207"/>
      <c r="M100" s="159"/>
      <c r="N100" s="159"/>
      <c r="O100" s="159"/>
    </row>
    <row r="101" spans="2:15" ht="18.75">
      <c r="B101" s="196"/>
      <c r="C101" s="198"/>
      <c r="D101" s="196"/>
      <c r="E101" s="197"/>
      <c r="F101" s="196"/>
      <c r="G101" s="209"/>
      <c r="H101" s="194"/>
      <c r="I101" s="170"/>
      <c r="J101" s="171"/>
      <c r="K101" s="172"/>
      <c r="L101" s="207"/>
      <c r="M101" s="159"/>
      <c r="N101" s="159"/>
      <c r="O101" s="159"/>
    </row>
    <row r="102" spans="2:15" ht="18.75">
      <c r="B102" s="212"/>
      <c r="C102" s="213"/>
      <c r="D102" s="212"/>
      <c r="E102" s="214"/>
      <c r="F102" s="196"/>
      <c r="G102" s="199"/>
      <c r="H102" s="196"/>
      <c r="I102" s="200"/>
      <c r="J102" s="215"/>
      <c r="K102" s="200"/>
      <c r="L102" s="213"/>
      <c r="M102" s="159"/>
      <c r="N102" s="159"/>
      <c r="O102" s="159"/>
    </row>
    <row r="103" spans="2:15" ht="18.75">
      <c r="B103" s="196"/>
      <c r="C103" s="216"/>
      <c r="D103" s="198"/>
      <c r="E103" s="213"/>
      <c r="F103" s="214"/>
      <c r="G103" s="213"/>
      <c r="H103" s="213"/>
      <c r="I103" s="200"/>
      <c r="J103" s="215"/>
      <c r="K103" s="200"/>
      <c r="L103" s="216"/>
      <c r="M103" s="159"/>
      <c r="N103" s="217"/>
      <c r="O103" s="218"/>
    </row>
    <row r="104" spans="2:15">
      <c r="B104" s="159"/>
      <c r="C104" s="159"/>
      <c r="D104" s="159"/>
      <c r="E104" s="159"/>
      <c r="F104" s="159"/>
      <c r="G104" s="159"/>
      <c r="H104" s="159"/>
      <c r="I104" s="159"/>
      <c r="J104" s="218"/>
      <c r="K104" s="159"/>
      <c r="L104" s="159"/>
      <c r="M104" s="159"/>
      <c r="N104" s="159"/>
      <c r="O104" s="159"/>
    </row>
    <row r="105" spans="2:15">
      <c r="B105" s="159"/>
      <c r="C105" s="159"/>
      <c r="D105" s="159"/>
      <c r="E105" s="159"/>
      <c r="F105" s="159"/>
      <c r="G105" s="159"/>
      <c r="H105" s="159"/>
      <c r="I105" s="159"/>
      <c r="J105" s="218"/>
      <c r="K105" s="159"/>
      <c r="L105" s="159"/>
      <c r="M105" s="159"/>
      <c r="N105" s="219"/>
      <c r="O105" s="159"/>
    </row>
    <row r="106" spans="2:15" ht="18.75">
      <c r="B106" s="159"/>
      <c r="C106" s="159"/>
      <c r="D106" s="592"/>
      <c r="E106" s="593"/>
      <c r="F106" s="593"/>
      <c r="G106" s="593"/>
      <c r="H106" s="593"/>
      <c r="I106" s="159"/>
      <c r="J106" s="218"/>
      <c r="K106" s="159"/>
      <c r="L106" s="159"/>
      <c r="M106" s="159"/>
      <c r="N106" s="159"/>
      <c r="O106" s="159"/>
    </row>
    <row r="107" spans="2:15" ht="18.75" customHeight="1">
      <c r="B107" s="194"/>
      <c r="C107" s="220"/>
      <c r="D107" s="194"/>
      <c r="E107" s="221"/>
      <c r="F107" s="222"/>
      <c r="G107" s="192"/>
      <c r="H107" s="222"/>
      <c r="I107" s="223"/>
      <c r="J107" s="224"/>
      <c r="K107" s="222"/>
      <c r="L107" s="222"/>
      <c r="M107" s="159"/>
      <c r="N107" s="159"/>
      <c r="O107" s="159"/>
    </row>
    <row r="108" spans="2:15" ht="24" customHeight="1">
      <c r="B108" s="194"/>
      <c r="C108" s="220"/>
      <c r="D108" s="194"/>
      <c r="E108" s="206"/>
      <c r="F108" s="222"/>
      <c r="G108" s="192"/>
      <c r="H108" s="222"/>
      <c r="I108" s="223"/>
      <c r="J108" s="224"/>
      <c r="K108" s="222"/>
      <c r="L108" s="222"/>
      <c r="M108" s="159"/>
      <c r="N108" s="159"/>
      <c r="O108" s="159"/>
    </row>
    <row r="109" spans="2:15" ht="18.75">
      <c r="B109" s="222"/>
      <c r="C109" s="222"/>
      <c r="D109" s="222"/>
      <c r="E109" s="222"/>
      <c r="F109" s="222"/>
      <c r="G109" s="222"/>
      <c r="H109" s="222"/>
      <c r="I109" s="225"/>
      <c r="J109" s="226"/>
      <c r="K109" s="222"/>
      <c r="L109" s="222"/>
      <c r="M109" s="159"/>
      <c r="N109" s="159"/>
      <c r="O109" s="159"/>
    </row>
    <row r="110" spans="2:15" ht="18.75">
      <c r="B110" s="222"/>
      <c r="C110" s="222"/>
      <c r="D110" s="592"/>
      <c r="E110" s="592"/>
      <c r="F110" s="592"/>
      <c r="G110" s="592"/>
      <c r="H110" s="592"/>
      <c r="I110" s="225"/>
      <c r="J110" s="226"/>
      <c r="K110" s="222"/>
      <c r="L110" s="222"/>
      <c r="M110" s="159"/>
      <c r="N110" s="159"/>
      <c r="O110" s="159"/>
    </row>
    <row r="111" spans="2:15" ht="18.75">
      <c r="B111" s="222"/>
      <c r="C111" s="222"/>
      <c r="D111" s="222"/>
      <c r="E111" s="222"/>
      <c r="F111" s="222"/>
      <c r="G111" s="222"/>
      <c r="H111" s="222"/>
      <c r="I111" s="225"/>
      <c r="J111" s="226"/>
      <c r="K111" s="222"/>
      <c r="L111" s="222"/>
      <c r="M111" s="159"/>
      <c r="N111" s="159"/>
      <c r="O111" s="159"/>
    </row>
    <row r="112" spans="2:15" ht="18.75">
      <c r="B112" s="222"/>
      <c r="C112" s="222"/>
      <c r="D112" s="222"/>
      <c r="E112" s="222"/>
      <c r="F112" s="222"/>
      <c r="G112" s="222"/>
      <c r="H112" s="222"/>
      <c r="I112" s="225"/>
      <c r="J112" s="226"/>
      <c r="K112" s="222"/>
      <c r="L112" s="222"/>
      <c r="M112" s="159"/>
      <c r="N112" s="159"/>
      <c r="O112" s="159"/>
    </row>
    <row r="113" spans="2:15" ht="18.75">
      <c r="B113" s="222"/>
      <c r="C113" s="222"/>
      <c r="D113" s="222"/>
      <c r="E113" s="222"/>
      <c r="F113" s="222"/>
      <c r="G113" s="222"/>
      <c r="H113" s="222"/>
      <c r="I113" s="225"/>
      <c r="J113" s="226"/>
      <c r="K113" s="222"/>
      <c r="L113" s="222"/>
      <c r="M113" s="159"/>
      <c r="N113" s="159"/>
      <c r="O113" s="159"/>
    </row>
    <row r="114" spans="2:15" ht="18.75">
      <c r="B114" s="159"/>
      <c r="C114" s="159"/>
      <c r="D114" s="159"/>
      <c r="E114" s="159"/>
      <c r="F114" s="227"/>
      <c r="G114" s="159"/>
      <c r="H114" s="159"/>
      <c r="I114" s="225"/>
      <c r="J114" s="226"/>
      <c r="K114" s="159"/>
      <c r="L114" s="159"/>
      <c r="M114" s="159"/>
      <c r="N114" s="159"/>
      <c r="O114" s="159"/>
    </row>
    <row r="115" spans="2:15">
      <c r="B115" s="159"/>
      <c r="C115" s="159"/>
      <c r="D115" s="159"/>
      <c r="E115" s="159"/>
      <c r="F115" s="227"/>
      <c r="G115" s="159"/>
      <c r="H115" s="159"/>
      <c r="I115" s="159"/>
      <c r="J115" s="228"/>
      <c r="K115" s="159"/>
      <c r="L115" s="159"/>
      <c r="M115" s="159"/>
      <c r="N115" s="159"/>
      <c r="O115" s="159"/>
    </row>
    <row r="116" spans="2:15">
      <c r="B116" s="159"/>
      <c r="C116" s="159"/>
      <c r="D116" s="159"/>
      <c r="E116" s="159"/>
      <c r="F116" s="227"/>
      <c r="G116" s="159"/>
      <c r="H116" s="159"/>
      <c r="I116" s="159"/>
      <c r="J116" s="228"/>
      <c r="K116" s="159"/>
      <c r="L116" s="159"/>
      <c r="M116" s="159"/>
      <c r="N116" s="159"/>
      <c r="O116" s="159"/>
    </row>
    <row r="117" spans="2:15" ht="21">
      <c r="B117" s="574"/>
      <c r="C117" s="574"/>
      <c r="D117" s="229"/>
      <c r="E117" s="230"/>
      <c r="F117" s="231"/>
      <c r="G117" s="230"/>
      <c r="H117" s="230"/>
      <c r="I117" s="232"/>
      <c r="J117" s="232"/>
      <c r="K117" s="232"/>
      <c r="L117" s="159"/>
      <c r="M117" s="159"/>
      <c r="N117" s="159"/>
      <c r="O117" s="159"/>
    </row>
    <row r="118" spans="2:15"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</row>
    <row r="119" spans="2:15" ht="15.75">
      <c r="C119" s="423"/>
      <c r="H119" s="257"/>
      <c r="I119" s="257"/>
      <c r="J119" s="257"/>
      <c r="K119" s="257"/>
    </row>
    <row r="120" spans="2:15" ht="15.75">
      <c r="C120" s="423"/>
      <c r="H120" s="257"/>
      <c r="I120" s="257"/>
      <c r="J120" s="257"/>
      <c r="K120" s="257"/>
    </row>
    <row r="122" spans="2:15">
      <c r="H122" s="257"/>
      <c r="I122" s="257"/>
      <c r="J122" s="257"/>
      <c r="K122" s="257"/>
    </row>
    <row r="123" spans="2:15">
      <c r="J123" s="257"/>
      <c r="K123" s="257"/>
    </row>
  </sheetData>
  <mergeCells count="51">
    <mergeCell ref="B117:C117"/>
    <mergeCell ref="L90:L91"/>
    <mergeCell ref="B97:B99"/>
    <mergeCell ref="C97:C99"/>
    <mergeCell ref="H97:H99"/>
    <mergeCell ref="D106:H106"/>
    <mergeCell ref="D110:H110"/>
    <mergeCell ref="M76:M77"/>
    <mergeCell ref="B89:B91"/>
    <mergeCell ref="C89:C91"/>
    <mergeCell ref="M89:M91"/>
    <mergeCell ref="N89:N91"/>
    <mergeCell ref="G90:G91"/>
    <mergeCell ref="H90:H91"/>
    <mergeCell ref="I90:I91"/>
    <mergeCell ref="J90:J91"/>
    <mergeCell ref="K90:K91"/>
    <mergeCell ref="L62:L64"/>
    <mergeCell ref="B73:L73"/>
    <mergeCell ref="D75:H75"/>
    <mergeCell ref="B76:B77"/>
    <mergeCell ref="C76:C77"/>
    <mergeCell ref="H76:H77"/>
    <mergeCell ref="B35:B36"/>
    <mergeCell ref="C35:C36"/>
    <mergeCell ref="B56:B57"/>
    <mergeCell ref="C56:C57"/>
    <mergeCell ref="B62:B64"/>
    <mergeCell ref="C62:C64"/>
    <mergeCell ref="K23:K24"/>
    <mergeCell ref="L23:L24"/>
    <mergeCell ref="B30:B31"/>
    <mergeCell ref="C30:C31"/>
    <mergeCell ref="H23:H24"/>
    <mergeCell ref="B23:B24"/>
    <mergeCell ref="C23:C24"/>
    <mergeCell ref="G23:G24"/>
    <mergeCell ref="I23:I24"/>
    <mergeCell ref="J23:J24"/>
    <mergeCell ref="B2:J2"/>
    <mergeCell ref="B7:B8"/>
    <mergeCell ref="C7:C8"/>
    <mergeCell ref="M7:M10"/>
    <mergeCell ref="G8:G9"/>
    <mergeCell ref="I8:I9"/>
    <mergeCell ref="J8:J9"/>
    <mergeCell ref="K8:K9"/>
    <mergeCell ref="L8:L9"/>
    <mergeCell ref="C3:J3"/>
    <mergeCell ref="B9:B10"/>
    <mergeCell ref="C9:C10"/>
  </mergeCells>
  <pageMargins left="0.7" right="0.7" top="0.75" bottom="0.75" header="0.3" footer="0.3"/>
  <pageSetup paperSize="9" scale="3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52"/>
  <sheetViews>
    <sheetView topLeftCell="A36" zoomScale="60" zoomScaleNormal="60" workbookViewId="0">
      <selection activeCell="C55" sqref="C55"/>
    </sheetView>
  </sheetViews>
  <sheetFormatPr defaultColWidth="9.140625" defaultRowHeight="20.25"/>
  <cols>
    <col min="1" max="1" width="6.7109375" style="70" customWidth="1"/>
    <col min="2" max="2" width="11.7109375" style="70" customWidth="1"/>
    <col min="3" max="3" width="45" style="70" customWidth="1"/>
    <col min="4" max="5" width="11.7109375" style="70" customWidth="1"/>
    <col min="6" max="6" width="19.7109375" style="70" customWidth="1"/>
    <col min="7" max="7" width="32.42578125" style="70" customWidth="1"/>
    <col min="8" max="8" width="22.140625" style="70" hidden="1" customWidth="1"/>
    <col min="9" max="9" width="21.85546875" style="70" customWidth="1"/>
    <col min="10" max="10" width="22.5703125" style="70" hidden="1" customWidth="1"/>
    <col min="11" max="11" width="13.5703125" style="70" hidden="1" customWidth="1"/>
    <col min="12" max="12" width="17.85546875" style="70" hidden="1" customWidth="1"/>
    <col min="13" max="13" width="21.85546875" style="70" hidden="1" customWidth="1"/>
    <col min="14" max="14" width="23.28515625" style="70" hidden="1" customWidth="1"/>
    <col min="15" max="15" width="21" style="70" hidden="1" customWidth="1"/>
    <col min="16" max="19" width="0" style="70" hidden="1" customWidth="1"/>
    <col min="20" max="20" width="14.140625" style="70" bestFit="1" customWidth="1"/>
    <col min="21" max="16384" width="9.140625" style="70"/>
  </cols>
  <sheetData>
    <row r="1" spans="2:20">
      <c r="I1" s="487" t="s">
        <v>279</v>
      </c>
    </row>
    <row r="2" spans="2:20">
      <c r="B2" s="606" t="s">
        <v>462</v>
      </c>
      <c r="C2" s="607"/>
      <c r="D2" s="607"/>
      <c r="E2" s="607"/>
      <c r="F2" s="607"/>
      <c r="G2" s="607"/>
      <c r="H2" s="607"/>
      <c r="I2" s="607"/>
    </row>
    <row r="3" spans="2:20" ht="30.75" customHeight="1"/>
    <row r="4" spans="2:20" ht="1.5" customHeight="1" thickBot="1"/>
    <row r="5" spans="2:20" ht="49.5" customHeight="1" thickBot="1">
      <c r="B5" s="496" t="s">
        <v>12</v>
      </c>
      <c r="C5" s="497" t="s">
        <v>13</v>
      </c>
      <c r="D5" s="498" t="s">
        <v>9</v>
      </c>
      <c r="E5" s="498" t="s">
        <v>10</v>
      </c>
      <c r="F5" s="499" t="s">
        <v>11</v>
      </c>
      <c r="G5" s="41" t="s">
        <v>14</v>
      </c>
      <c r="H5" s="500" t="s">
        <v>7</v>
      </c>
      <c r="I5" s="500" t="s">
        <v>15</v>
      </c>
      <c r="J5" s="488" t="s">
        <v>8</v>
      </c>
      <c r="K5" s="40"/>
      <c r="L5" s="41" t="s">
        <v>93</v>
      </c>
      <c r="M5" s="41" t="s">
        <v>111</v>
      </c>
      <c r="N5" s="41" t="s">
        <v>108</v>
      </c>
      <c r="O5" s="41" t="s">
        <v>109</v>
      </c>
    </row>
    <row r="6" spans="2:20">
      <c r="B6" s="42"/>
      <c r="C6" s="75" t="s">
        <v>0</v>
      </c>
      <c r="D6" s="42"/>
      <c r="E6" s="42"/>
      <c r="F6" s="42"/>
      <c r="G6" s="42"/>
      <c r="H6" s="20"/>
      <c r="I6" s="42"/>
      <c r="J6" s="44"/>
      <c r="K6" s="40"/>
      <c r="L6" s="42"/>
      <c r="M6" s="42"/>
      <c r="N6" s="42"/>
      <c r="O6" s="42"/>
    </row>
    <row r="7" spans="2:20">
      <c r="B7" s="71" t="s">
        <v>22</v>
      </c>
      <c r="C7" s="2" t="s">
        <v>23</v>
      </c>
      <c r="D7" s="3">
        <v>48</v>
      </c>
      <c r="E7" s="3">
        <v>55.13</v>
      </c>
      <c r="F7" s="3">
        <f t="shared" ref="F7:F9" si="0">E7-D7</f>
        <v>7.1300000000000026</v>
      </c>
      <c r="G7" s="8" t="s">
        <v>18</v>
      </c>
      <c r="H7" s="9">
        <v>2202</v>
      </c>
      <c r="I7" s="10">
        <v>1500000</v>
      </c>
      <c r="J7" s="48"/>
      <c r="K7" s="40" t="s">
        <v>63</v>
      </c>
      <c r="L7" s="26">
        <v>2139000</v>
      </c>
      <c r="M7" s="42"/>
      <c r="N7" s="42"/>
      <c r="O7" s="43" t="s">
        <v>91</v>
      </c>
    </row>
    <row r="8" spans="2:20">
      <c r="B8" s="71" t="s">
        <v>24</v>
      </c>
      <c r="C8" s="2" t="s">
        <v>25</v>
      </c>
      <c r="D8" s="3">
        <v>6.84</v>
      </c>
      <c r="E8" s="3">
        <v>35.130000000000003</v>
      </c>
      <c r="F8" s="3">
        <f t="shared" si="0"/>
        <v>28.290000000000003</v>
      </c>
      <c r="G8" s="8" t="s">
        <v>18</v>
      </c>
      <c r="H8" s="9">
        <v>1126</v>
      </c>
      <c r="I8" s="10">
        <v>7100000</v>
      </c>
      <c r="J8" s="48" t="s">
        <v>58</v>
      </c>
      <c r="K8" s="40" t="s">
        <v>62</v>
      </c>
      <c r="L8" s="26">
        <v>8487000</v>
      </c>
      <c r="M8" s="42"/>
      <c r="N8" s="42"/>
      <c r="O8" s="42"/>
    </row>
    <row r="9" spans="2:20">
      <c r="B9" s="71" t="s">
        <v>39</v>
      </c>
      <c r="C9" s="2" t="s">
        <v>40</v>
      </c>
      <c r="D9" s="3">
        <v>10.223000000000001</v>
      </c>
      <c r="E9" s="3">
        <v>19.690000000000001</v>
      </c>
      <c r="F9" s="3">
        <f t="shared" si="0"/>
        <v>9.4670000000000005</v>
      </c>
      <c r="G9" s="8" t="s">
        <v>18</v>
      </c>
      <c r="H9" s="9">
        <v>100</v>
      </c>
      <c r="I9" s="10">
        <v>1400000</v>
      </c>
      <c r="J9" s="47"/>
      <c r="K9" s="40" t="s">
        <v>63</v>
      </c>
      <c r="L9" s="26">
        <v>906100</v>
      </c>
      <c r="M9" s="42" t="s">
        <v>94</v>
      </c>
      <c r="N9" s="42" t="s">
        <v>104</v>
      </c>
      <c r="O9" s="42"/>
    </row>
    <row r="10" spans="2:20" ht="21" thickBot="1">
      <c r="B10" s="501"/>
      <c r="C10" s="502"/>
      <c r="D10" s="12"/>
      <c r="E10" s="503"/>
      <c r="F10" s="504">
        <f>SUM(F7:F9)</f>
        <v>44.887</v>
      </c>
      <c r="G10" s="505"/>
      <c r="H10" s="506"/>
      <c r="I10" s="7">
        <f>SUM(I7:I9)</f>
        <v>10000000</v>
      </c>
      <c r="J10" s="489">
        <f>SUM(J7:J9)</f>
        <v>0</v>
      </c>
      <c r="K10" s="6">
        <f>SUM(K7:K9)</f>
        <v>0</v>
      </c>
      <c r="L10" s="5">
        <f>SUM(L7:L9)</f>
        <v>11532100</v>
      </c>
      <c r="M10" s="7"/>
      <c r="N10" s="7"/>
      <c r="O10" s="42"/>
    </row>
    <row r="11" spans="2:20" ht="21" thickBot="1">
      <c r="B11" s="42"/>
      <c r="C11" s="75" t="s">
        <v>6</v>
      </c>
      <c r="D11" s="20"/>
      <c r="E11" s="20"/>
      <c r="F11" s="20"/>
      <c r="G11" s="42"/>
      <c r="H11" s="20"/>
      <c r="I11" s="507"/>
      <c r="J11" s="490"/>
      <c r="K11" s="40"/>
      <c r="L11" s="26"/>
      <c r="M11" s="42"/>
      <c r="N11" s="42"/>
      <c r="O11" s="42"/>
      <c r="T11" s="477"/>
    </row>
    <row r="12" spans="2:20">
      <c r="B12" s="501" t="s">
        <v>16</v>
      </c>
      <c r="C12" s="2" t="s">
        <v>17</v>
      </c>
      <c r="D12" s="3">
        <v>7.9</v>
      </c>
      <c r="E12" s="4">
        <v>22.83</v>
      </c>
      <c r="F12" s="3">
        <f t="shared" ref="F12" si="1">E12-D12</f>
        <v>14.929999999999998</v>
      </c>
      <c r="G12" s="8" t="s">
        <v>18</v>
      </c>
      <c r="H12" s="14">
        <v>974</v>
      </c>
      <c r="I12" s="18">
        <v>4100000</v>
      </c>
      <c r="J12" s="44" t="s">
        <v>58</v>
      </c>
      <c r="K12" s="40" t="s">
        <v>6</v>
      </c>
      <c r="L12" s="45">
        <v>4478999.9999999991</v>
      </c>
      <c r="M12" s="46"/>
      <c r="N12" s="46"/>
      <c r="O12" s="42"/>
    </row>
    <row r="13" spans="2:20">
      <c r="B13" s="501" t="s">
        <v>4</v>
      </c>
      <c r="C13" s="11" t="s">
        <v>5</v>
      </c>
      <c r="D13" s="12">
        <v>0.08</v>
      </c>
      <c r="E13" s="12">
        <v>8.69</v>
      </c>
      <c r="F13" s="13">
        <f t="shared" ref="F13:F17" si="2">E13-D13</f>
        <v>8.61</v>
      </c>
      <c r="G13" s="8" t="s">
        <v>18</v>
      </c>
      <c r="H13" s="14">
        <v>1555</v>
      </c>
      <c r="I13" s="18">
        <v>2200000</v>
      </c>
      <c r="J13" s="47"/>
      <c r="K13" s="40" t="s">
        <v>6</v>
      </c>
      <c r="L13" s="26">
        <v>2490000</v>
      </c>
      <c r="M13" s="42" t="s">
        <v>95</v>
      </c>
      <c r="N13" s="42" t="s">
        <v>104</v>
      </c>
      <c r="O13" s="42"/>
    </row>
    <row r="14" spans="2:20">
      <c r="B14" s="501" t="s">
        <v>4</v>
      </c>
      <c r="C14" s="11" t="s">
        <v>5</v>
      </c>
      <c r="D14" s="3">
        <v>42.4</v>
      </c>
      <c r="E14" s="4">
        <v>47.3</v>
      </c>
      <c r="F14" s="3">
        <f t="shared" si="2"/>
        <v>4.8999999999999986</v>
      </c>
      <c r="G14" s="8" t="s">
        <v>18</v>
      </c>
      <c r="H14" s="14">
        <v>1167</v>
      </c>
      <c r="I14" s="18">
        <v>1400000</v>
      </c>
      <c r="J14" s="48"/>
      <c r="K14" s="40" t="s">
        <v>6</v>
      </c>
      <c r="L14" s="26">
        <v>1469999.9999999995</v>
      </c>
      <c r="M14" s="42"/>
      <c r="N14" s="42"/>
      <c r="O14" s="42"/>
    </row>
    <row r="15" spans="2:20">
      <c r="B15" s="601" t="s">
        <v>78</v>
      </c>
      <c r="C15" s="602" t="s">
        <v>79</v>
      </c>
      <c r="D15" s="603">
        <v>31.6</v>
      </c>
      <c r="E15" s="604">
        <v>42.17</v>
      </c>
      <c r="F15" s="605">
        <f>E15-D15</f>
        <v>10.57</v>
      </c>
      <c r="G15" s="598" t="s">
        <v>71</v>
      </c>
      <c r="H15" s="598">
        <v>573</v>
      </c>
      <c r="I15" s="612">
        <v>1700000</v>
      </c>
      <c r="J15" s="614"/>
      <c r="K15" s="613" t="s">
        <v>80</v>
      </c>
      <c r="L15" s="615">
        <v>1796900</v>
      </c>
      <c r="M15" s="594"/>
      <c r="N15" s="594"/>
      <c r="O15" s="596"/>
    </row>
    <row r="16" spans="2:20">
      <c r="B16" s="601"/>
      <c r="C16" s="602"/>
      <c r="D16" s="603"/>
      <c r="E16" s="604"/>
      <c r="F16" s="605"/>
      <c r="G16" s="598"/>
      <c r="H16" s="598"/>
      <c r="I16" s="612"/>
      <c r="J16" s="614"/>
      <c r="K16" s="613"/>
      <c r="L16" s="616"/>
      <c r="M16" s="595"/>
      <c r="N16" s="595"/>
      <c r="O16" s="597"/>
    </row>
    <row r="17" spans="2:20">
      <c r="B17" s="501" t="s">
        <v>19</v>
      </c>
      <c r="C17" s="2" t="s">
        <v>21</v>
      </c>
      <c r="D17" s="3">
        <v>7</v>
      </c>
      <c r="E17" s="3">
        <v>9.8000000000000007</v>
      </c>
      <c r="F17" s="3">
        <f t="shared" si="2"/>
        <v>2.8000000000000007</v>
      </c>
      <c r="G17" s="8" t="s">
        <v>18</v>
      </c>
      <c r="H17" s="14">
        <v>671</v>
      </c>
      <c r="I17" s="18">
        <v>450000</v>
      </c>
      <c r="J17" s="48"/>
      <c r="K17" s="40" t="s">
        <v>6</v>
      </c>
      <c r="L17" s="26">
        <v>476000.00000000012</v>
      </c>
      <c r="M17" s="42"/>
      <c r="N17" s="42"/>
      <c r="O17" s="42"/>
    </row>
    <row r="18" spans="2:20">
      <c r="B18" s="501" t="s">
        <v>20</v>
      </c>
      <c r="C18" s="2" t="s">
        <v>55</v>
      </c>
      <c r="D18" s="3">
        <v>3.5720000000000001</v>
      </c>
      <c r="E18" s="3">
        <v>6.6230000000000002</v>
      </c>
      <c r="F18" s="3">
        <f t="shared" ref="F18:F22" si="3">E18-D18</f>
        <v>3.0510000000000002</v>
      </c>
      <c r="G18" s="8" t="s">
        <v>18</v>
      </c>
      <c r="H18" s="14">
        <v>2005</v>
      </c>
      <c r="I18" s="18">
        <v>520000</v>
      </c>
      <c r="J18" s="48"/>
      <c r="K18" s="40" t="s">
        <v>6</v>
      </c>
      <c r="L18" s="26">
        <v>518670</v>
      </c>
      <c r="M18" s="42"/>
      <c r="N18" s="42"/>
      <c r="O18" s="42"/>
    </row>
    <row r="19" spans="2:20" ht="21" thickBot="1">
      <c r="B19" s="71" t="s">
        <v>30</v>
      </c>
      <c r="C19" s="2" t="s">
        <v>31</v>
      </c>
      <c r="D19" s="3">
        <v>4.4000000000000004</v>
      </c>
      <c r="E19" s="3">
        <v>15.72</v>
      </c>
      <c r="F19" s="3">
        <f t="shared" si="3"/>
        <v>11.32</v>
      </c>
      <c r="G19" s="8" t="s">
        <v>82</v>
      </c>
      <c r="H19" s="14">
        <v>863</v>
      </c>
      <c r="I19" s="18">
        <v>1800000</v>
      </c>
      <c r="J19" s="49"/>
      <c r="K19" s="40" t="s">
        <v>64</v>
      </c>
      <c r="L19" s="45">
        <v>782000</v>
      </c>
      <c r="M19" s="46" t="s">
        <v>96</v>
      </c>
      <c r="N19" s="46" t="s">
        <v>104</v>
      </c>
      <c r="O19" s="42" t="s">
        <v>92</v>
      </c>
    </row>
    <row r="20" spans="2:20">
      <c r="B20" s="508" t="s">
        <v>47</v>
      </c>
      <c r="C20" s="2" t="s">
        <v>48</v>
      </c>
      <c r="D20" s="3">
        <v>0</v>
      </c>
      <c r="E20" s="3">
        <v>6.28</v>
      </c>
      <c r="F20" s="3">
        <f t="shared" si="3"/>
        <v>6.28</v>
      </c>
      <c r="G20" s="8" t="s">
        <v>71</v>
      </c>
      <c r="H20" s="9">
        <v>762</v>
      </c>
      <c r="I20" s="509">
        <v>1100000</v>
      </c>
      <c r="J20" s="50"/>
      <c r="K20" s="40"/>
      <c r="L20" s="45">
        <v>1067600</v>
      </c>
      <c r="M20" s="46"/>
      <c r="N20" s="46"/>
      <c r="O20" s="42"/>
    </row>
    <row r="21" spans="2:20" ht="40.5">
      <c r="B21" s="510" t="s">
        <v>49</v>
      </c>
      <c r="C21" s="2" t="s">
        <v>117</v>
      </c>
      <c r="D21" s="3">
        <v>4.05</v>
      </c>
      <c r="E21" s="3">
        <v>6.23</v>
      </c>
      <c r="F21" s="3">
        <f t="shared" si="3"/>
        <v>2.1800000000000006</v>
      </c>
      <c r="G21" s="8" t="s">
        <v>71</v>
      </c>
      <c r="H21" s="9">
        <v>200</v>
      </c>
      <c r="I21" s="509">
        <v>370000</v>
      </c>
      <c r="J21" s="50"/>
      <c r="K21" s="40"/>
      <c r="L21" s="45">
        <v>370600</v>
      </c>
      <c r="M21" s="46"/>
      <c r="N21" s="46"/>
      <c r="O21" s="42"/>
    </row>
    <row r="22" spans="2:20">
      <c r="B22" s="508" t="s">
        <v>49</v>
      </c>
      <c r="C22" s="2" t="s">
        <v>50</v>
      </c>
      <c r="D22" s="3">
        <v>6.23</v>
      </c>
      <c r="E22" s="3">
        <v>7.5</v>
      </c>
      <c r="F22" s="3">
        <f t="shared" si="3"/>
        <v>1.2699999999999996</v>
      </c>
      <c r="G22" s="8" t="s">
        <v>18</v>
      </c>
      <c r="H22" s="9">
        <v>200</v>
      </c>
      <c r="I22" s="509">
        <v>220000</v>
      </c>
      <c r="J22" s="50"/>
      <c r="K22" s="40"/>
      <c r="L22" s="45">
        <v>215900</v>
      </c>
      <c r="M22" s="46"/>
      <c r="N22" s="46"/>
      <c r="O22" s="42"/>
    </row>
    <row r="23" spans="2:20">
      <c r="B23" s="508" t="s">
        <v>422</v>
      </c>
      <c r="C23" s="508" t="s">
        <v>423</v>
      </c>
      <c r="D23" s="508">
        <v>22.1</v>
      </c>
      <c r="E23" s="508">
        <v>27.88</v>
      </c>
      <c r="F23" s="508">
        <f>E23-D23</f>
        <v>5.7799999999999976</v>
      </c>
      <c r="G23" s="8" t="s">
        <v>71</v>
      </c>
      <c r="H23" s="508">
        <v>798668</v>
      </c>
      <c r="I23" s="509">
        <v>798668</v>
      </c>
      <c r="J23" s="31"/>
      <c r="K23" s="40"/>
      <c r="L23" s="62"/>
      <c r="M23" s="46"/>
      <c r="N23" s="46"/>
      <c r="O23" s="42"/>
    </row>
    <row r="24" spans="2:20" ht="21" thickBot="1">
      <c r="B24" s="71"/>
      <c r="C24" s="2"/>
      <c r="D24" s="3"/>
      <c r="E24" s="3"/>
      <c r="F24" s="511">
        <f>SUM(F12:F22)</f>
        <v>65.911000000000001</v>
      </c>
      <c r="G24" s="505"/>
      <c r="H24" s="512"/>
      <c r="I24" s="17">
        <f>SUM(I12:I23)</f>
        <v>14658668</v>
      </c>
      <c r="J24" s="491">
        <f>SUM(J12:J22)</f>
        <v>0</v>
      </c>
      <c r="K24" s="16">
        <f>SUM(K12:K22)</f>
        <v>0</v>
      </c>
      <c r="L24" s="15">
        <f>SUM(L12:L22)</f>
        <v>13666669.999999998</v>
      </c>
      <c r="M24" s="17"/>
      <c r="N24" s="17"/>
      <c r="O24" s="42"/>
      <c r="T24" s="477"/>
    </row>
    <row r="25" spans="2:20" ht="21" thickBot="1">
      <c r="B25" s="501"/>
      <c r="C25" s="513" t="s">
        <v>1</v>
      </c>
      <c r="D25" s="12"/>
      <c r="E25" s="12"/>
      <c r="F25" s="13"/>
      <c r="G25" s="8"/>
      <c r="H25" s="14"/>
      <c r="I25" s="18"/>
      <c r="J25" s="490"/>
      <c r="K25" s="40"/>
      <c r="L25" s="26"/>
      <c r="M25" s="42"/>
      <c r="N25" s="42"/>
      <c r="O25" s="42"/>
    </row>
    <row r="26" spans="2:20">
      <c r="B26" s="71" t="s">
        <v>28</v>
      </c>
      <c r="C26" s="2" t="s">
        <v>29</v>
      </c>
      <c r="D26" s="3">
        <v>0</v>
      </c>
      <c r="E26" s="3">
        <v>15.2</v>
      </c>
      <c r="F26" s="3">
        <f t="shared" ref="F26" si="4">E26-D26</f>
        <v>15.2</v>
      </c>
      <c r="G26" s="8" t="s">
        <v>18</v>
      </c>
      <c r="H26" s="14">
        <v>1798</v>
      </c>
      <c r="I26" s="18">
        <v>3000000</v>
      </c>
      <c r="J26" s="44"/>
      <c r="K26" s="40" t="s">
        <v>65</v>
      </c>
      <c r="L26" s="26">
        <v>11361000</v>
      </c>
      <c r="M26" s="42" t="s">
        <v>97</v>
      </c>
      <c r="N26" s="42" t="s">
        <v>105</v>
      </c>
      <c r="O26" s="42"/>
    </row>
    <row r="27" spans="2:20">
      <c r="B27" s="71" t="s">
        <v>26</v>
      </c>
      <c r="C27" s="2" t="s">
        <v>27</v>
      </c>
      <c r="D27" s="3">
        <v>18.54</v>
      </c>
      <c r="E27" s="3">
        <v>31.84</v>
      </c>
      <c r="F27" s="3">
        <f t="shared" ref="F27:F28" si="5">E27-D27</f>
        <v>13.3</v>
      </c>
      <c r="G27" s="8" t="s">
        <v>71</v>
      </c>
      <c r="H27" s="14">
        <v>184</v>
      </c>
      <c r="I27" s="18">
        <v>2200000</v>
      </c>
      <c r="J27" s="48"/>
      <c r="K27" s="40" t="s">
        <v>66</v>
      </c>
      <c r="L27" s="45">
        <v>2261000</v>
      </c>
      <c r="M27" s="46"/>
      <c r="N27" s="46"/>
      <c r="O27" s="42"/>
    </row>
    <row r="28" spans="2:20" ht="21" thickBot="1">
      <c r="B28" s="4" t="s">
        <v>54</v>
      </c>
      <c r="C28" s="2" t="s">
        <v>56</v>
      </c>
      <c r="D28" s="3">
        <v>0.38</v>
      </c>
      <c r="E28" s="3">
        <v>8.9</v>
      </c>
      <c r="F28" s="3">
        <f t="shared" si="5"/>
        <v>8.52</v>
      </c>
      <c r="G28" s="8" t="s">
        <v>71</v>
      </c>
      <c r="H28" s="14">
        <v>130</v>
      </c>
      <c r="I28" s="18">
        <v>1200000</v>
      </c>
      <c r="J28" s="49"/>
      <c r="K28" s="40" t="s">
        <v>67</v>
      </c>
      <c r="L28" s="51">
        <v>553800</v>
      </c>
      <c r="M28" s="52"/>
      <c r="N28" s="52"/>
      <c r="O28" s="42"/>
    </row>
    <row r="29" spans="2:20">
      <c r="B29" s="4" t="s">
        <v>112</v>
      </c>
      <c r="C29" s="514" t="s">
        <v>119</v>
      </c>
      <c r="D29" s="4">
        <v>28.3</v>
      </c>
      <c r="E29" s="4">
        <v>29</v>
      </c>
      <c r="F29" s="4">
        <f>E29-D29</f>
        <v>0.69999999999999929</v>
      </c>
      <c r="G29" s="4" t="s">
        <v>71</v>
      </c>
      <c r="H29" s="4"/>
      <c r="I29" s="18">
        <v>119000</v>
      </c>
      <c r="J29" s="492"/>
      <c r="K29" s="40"/>
      <c r="L29" s="53"/>
      <c r="M29" s="52"/>
      <c r="N29" s="52"/>
      <c r="O29" s="42"/>
    </row>
    <row r="30" spans="2:20" ht="40.5">
      <c r="B30" s="4" t="s">
        <v>439</v>
      </c>
      <c r="C30" s="514" t="s">
        <v>440</v>
      </c>
      <c r="D30" s="4">
        <v>0</v>
      </c>
      <c r="E30" s="4">
        <v>10.15367</v>
      </c>
      <c r="F30" s="4">
        <v>10.15367</v>
      </c>
      <c r="G30" s="510" t="s">
        <v>438</v>
      </c>
      <c r="H30" s="4">
        <v>3046101</v>
      </c>
      <c r="I30" s="18">
        <v>3046101</v>
      </c>
      <c r="J30" s="492"/>
      <c r="K30" s="40"/>
      <c r="L30" s="53"/>
      <c r="M30" s="52"/>
      <c r="N30" s="52"/>
      <c r="O30" s="42"/>
    </row>
    <row r="31" spans="2:20" ht="21" thickBot="1">
      <c r="B31" s="20"/>
      <c r="C31" s="42"/>
      <c r="D31" s="515"/>
      <c r="E31" s="20"/>
      <c r="F31" s="516">
        <f>SUM(F26:F29)</f>
        <v>37.72</v>
      </c>
      <c r="G31" s="517"/>
      <c r="H31" s="518"/>
      <c r="I31" s="17">
        <f>I30+I29+I28+I27+I26</f>
        <v>9565101</v>
      </c>
      <c r="J31" s="493">
        <f>SUM(J26:J28)</f>
        <v>0</v>
      </c>
      <c r="K31" s="23">
        <f>SUM(K26:K28)</f>
        <v>0</v>
      </c>
      <c r="L31" s="24">
        <f>SUM(L26:L28)</f>
        <v>14175800</v>
      </c>
      <c r="M31" s="25"/>
      <c r="N31" s="25"/>
      <c r="O31" s="42"/>
    </row>
    <row r="32" spans="2:20" ht="21" thickBot="1">
      <c r="B32" s="42"/>
      <c r="C32" s="513" t="s">
        <v>2</v>
      </c>
      <c r="D32" s="20"/>
      <c r="E32" s="20"/>
      <c r="F32" s="13"/>
      <c r="G32" s="42"/>
      <c r="H32" s="20"/>
      <c r="I32" s="507"/>
      <c r="J32" s="494"/>
      <c r="K32" s="54"/>
      <c r="L32" s="26"/>
      <c r="M32" s="55"/>
      <c r="N32" s="55"/>
      <c r="O32" s="42"/>
    </row>
    <row r="33" spans="2:20">
      <c r="B33" s="20" t="s">
        <v>41</v>
      </c>
      <c r="C33" s="2" t="s">
        <v>45</v>
      </c>
      <c r="D33" s="3">
        <v>29</v>
      </c>
      <c r="E33" s="3">
        <v>35.4</v>
      </c>
      <c r="F33" s="3">
        <f t="shared" ref="F33:F37" si="6">E33-D33</f>
        <v>6.3999999999999986</v>
      </c>
      <c r="G33" s="20" t="s">
        <v>18</v>
      </c>
      <c r="H33" s="21">
        <v>451</v>
      </c>
      <c r="I33" s="74">
        <v>1300000</v>
      </c>
      <c r="J33" s="44"/>
      <c r="K33" s="54" t="s">
        <v>59</v>
      </c>
      <c r="L33" s="45">
        <v>1919999.9999999995</v>
      </c>
      <c r="M33" s="46"/>
      <c r="N33" s="46"/>
      <c r="O33" s="42"/>
    </row>
    <row r="34" spans="2:20">
      <c r="B34" s="598" t="s">
        <v>42</v>
      </c>
      <c r="C34" s="599" t="s">
        <v>46</v>
      </c>
      <c r="D34" s="3">
        <v>46.1</v>
      </c>
      <c r="E34" s="3">
        <v>53.34</v>
      </c>
      <c r="F34" s="3">
        <f t="shared" si="6"/>
        <v>7.240000000000002</v>
      </c>
      <c r="G34" s="20" t="s">
        <v>18</v>
      </c>
      <c r="H34" s="608">
        <v>1304</v>
      </c>
      <c r="I34" s="74">
        <v>1700000</v>
      </c>
      <c r="J34" s="48"/>
      <c r="K34" s="611" t="s">
        <v>60</v>
      </c>
      <c r="L34" s="609">
        <f>8*900000+17.73*300000</f>
        <v>12519000</v>
      </c>
      <c r="M34" s="600" t="s">
        <v>98</v>
      </c>
      <c r="N34" s="600" t="s">
        <v>106</v>
      </c>
      <c r="O34" s="42"/>
    </row>
    <row r="35" spans="2:20">
      <c r="B35" s="598"/>
      <c r="C35" s="599"/>
      <c r="D35" s="3">
        <v>58.08</v>
      </c>
      <c r="E35" s="3">
        <v>62.23</v>
      </c>
      <c r="F35" s="3">
        <f t="shared" si="6"/>
        <v>4.1499999999999986</v>
      </c>
      <c r="G35" s="20" t="s">
        <v>18</v>
      </c>
      <c r="H35" s="608"/>
      <c r="I35" s="74">
        <v>1000000</v>
      </c>
      <c r="J35" s="48"/>
      <c r="K35" s="611"/>
      <c r="L35" s="610"/>
      <c r="M35" s="600"/>
      <c r="N35" s="600"/>
      <c r="O35" s="42"/>
    </row>
    <row r="36" spans="2:20">
      <c r="B36" s="479" t="s">
        <v>43</v>
      </c>
      <c r="C36" s="2" t="s">
        <v>51</v>
      </c>
      <c r="D36" s="3">
        <v>22.16</v>
      </c>
      <c r="E36" s="3">
        <v>38.99</v>
      </c>
      <c r="F36" s="3">
        <f t="shared" si="6"/>
        <v>16.830000000000002</v>
      </c>
      <c r="G36" s="479" t="s">
        <v>18</v>
      </c>
      <c r="H36" s="481">
        <v>2204</v>
      </c>
      <c r="I36" s="19">
        <v>3100000</v>
      </c>
      <c r="J36" s="48" t="s">
        <v>58</v>
      </c>
      <c r="K36" s="54" t="s">
        <v>61</v>
      </c>
      <c r="L36" s="26">
        <v>11697000</v>
      </c>
      <c r="M36" s="56" t="s">
        <v>99</v>
      </c>
      <c r="N36" s="56" t="s">
        <v>105</v>
      </c>
      <c r="O36" s="43" t="s">
        <v>89</v>
      </c>
    </row>
    <row r="37" spans="2:20">
      <c r="B37" s="4" t="s">
        <v>44</v>
      </c>
      <c r="C37" s="2" t="s">
        <v>57</v>
      </c>
      <c r="D37" s="3">
        <v>45.68</v>
      </c>
      <c r="E37" s="3">
        <v>47.58</v>
      </c>
      <c r="F37" s="3">
        <f t="shared" si="6"/>
        <v>1.8999999999999986</v>
      </c>
      <c r="G37" s="479" t="s">
        <v>71</v>
      </c>
      <c r="H37" s="481">
        <v>163</v>
      </c>
      <c r="I37" s="19">
        <v>300000</v>
      </c>
      <c r="J37" s="57"/>
      <c r="K37" s="54" t="s">
        <v>60</v>
      </c>
      <c r="L37" s="45">
        <v>1118600</v>
      </c>
      <c r="M37" s="46" t="s">
        <v>100</v>
      </c>
      <c r="N37" s="58" t="s">
        <v>107</v>
      </c>
      <c r="O37" s="42" t="s">
        <v>90</v>
      </c>
    </row>
    <row r="38" spans="2:20">
      <c r="B38" s="71" t="s">
        <v>83</v>
      </c>
      <c r="C38" s="2" t="s">
        <v>84</v>
      </c>
      <c r="D38" s="3">
        <v>28.6</v>
      </c>
      <c r="E38" s="3">
        <v>33.36</v>
      </c>
      <c r="F38" s="3">
        <f t="shared" ref="F38:F39" si="7">E38-D38</f>
        <v>4.759999999999998</v>
      </c>
      <c r="G38" s="479" t="s">
        <v>71</v>
      </c>
      <c r="H38" s="479">
        <v>493</v>
      </c>
      <c r="I38" s="19">
        <v>900000</v>
      </c>
      <c r="J38" s="59"/>
      <c r="K38" s="54" t="s">
        <v>85</v>
      </c>
      <c r="L38" s="45">
        <v>647700</v>
      </c>
      <c r="M38" s="46"/>
      <c r="N38" s="46"/>
      <c r="O38" s="42"/>
    </row>
    <row r="39" spans="2:20">
      <c r="B39" s="71" t="s">
        <v>86</v>
      </c>
      <c r="C39" s="2" t="s">
        <v>87</v>
      </c>
      <c r="D39" s="3">
        <v>0</v>
      </c>
      <c r="E39" s="3">
        <v>10.43</v>
      </c>
      <c r="F39" s="3">
        <f t="shared" si="7"/>
        <v>10.43</v>
      </c>
      <c r="G39" s="479" t="s">
        <v>71</v>
      </c>
      <c r="H39" s="479">
        <v>155</v>
      </c>
      <c r="I39" s="19">
        <v>1635000</v>
      </c>
      <c r="J39" s="60" t="s">
        <v>88</v>
      </c>
      <c r="K39" s="54"/>
      <c r="L39" s="45">
        <v>1261400</v>
      </c>
      <c r="M39" s="46" t="s">
        <v>101</v>
      </c>
      <c r="N39" s="46" t="s">
        <v>104</v>
      </c>
      <c r="O39" s="42"/>
    </row>
    <row r="40" spans="2:20">
      <c r="B40" s="71" t="s">
        <v>116</v>
      </c>
      <c r="C40" s="2" t="s">
        <v>115</v>
      </c>
      <c r="D40" s="3"/>
      <c r="E40" s="3"/>
      <c r="F40" s="3">
        <v>7.2</v>
      </c>
      <c r="G40" s="470" t="s">
        <v>71</v>
      </c>
      <c r="H40" s="470"/>
      <c r="I40" s="19">
        <v>1224000</v>
      </c>
      <c r="J40" s="61"/>
      <c r="K40" s="54"/>
      <c r="L40" s="62"/>
      <c r="M40" s="46"/>
      <c r="N40" s="46"/>
      <c r="O40" s="42"/>
    </row>
    <row r="41" spans="2:20" ht="21" thickBot="1">
      <c r="B41" s="20"/>
      <c r="C41" s="42"/>
      <c r="D41" s="20"/>
      <c r="E41" s="20"/>
      <c r="F41" s="504">
        <f>SUM(F33:F40)</f>
        <v>58.910000000000004</v>
      </c>
      <c r="G41" s="517"/>
      <c r="H41" s="518"/>
      <c r="I41" s="25">
        <f>SUM(I33:I40)</f>
        <v>11159000</v>
      </c>
      <c r="J41" s="495">
        <f>SUM(J33:J39)</f>
        <v>0</v>
      </c>
      <c r="K41" s="27">
        <f>SUM(K33:K39)</f>
        <v>0</v>
      </c>
      <c r="L41" s="28">
        <f>SUM(L33:L39)</f>
        <v>29163700</v>
      </c>
      <c r="M41" s="25"/>
      <c r="N41" s="25"/>
      <c r="O41" s="42"/>
      <c r="T41" s="477"/>
    </row>
    <row r="42" spans="2:20" ht="21" thickBot="1">
      <c r="B42" s="20"/>
      <c r="C42" s="75" t="s">
        <v>3</v>
      </c>
      <c r="D42" s="20"/>
      <c r="E42" s="20"/>
      <c r="F42" s="519"/>
      <c r="G42" s="42"/>
      <c r="H42" s="20"/>
      <c r="I42" s="507"/>
      <c r="J42" s="494"/>
      <c r="K42" s="40"/>
      <c r="L42" s="26"/>
      <c r="M42" s="42"/>
      <c r="N42" s="42"/>
      <c r="O42" s="42"/>
    </row>
    <row r="43" spans="2:20">
      <c r="B43" s="71" t="s">
        <v>52</v>
      </c>
      <c r="C43" s="2" t="s">
        <v>53</v>
      </c>
      <c r="D43" s="3">
        <v>24.7</v>
      </c>
      <c r="E43" s="3">
        <v>36</v>
      </c>
      <c r="F43" s="3">
        <f t="shared" ref="F43:F44" si="8">E43-D43</f>
        <v>11.3</v>
      </c>
      <c r="G43" s="471" t="s">
        <v>18</v>
      </c>
      <c r="H43" s="471">
        <v>1601</v>
      </c>
      <c r="I43" s="74">
        <v>2800000</v>
      </c>
      <c r="J43" s="456"/>
      <c r="K43" s="63" t="s">
        <v>70</v>
      </c>
      <c r="L43" s="45">
        <v>3450000</v>
      </c>
      <c r="M43" s="46" t="s">
        <v>102</v>
      </c>
      <c r="N43" s="46" t="s">
        <v>110</v>
      </c>
      <c r="O43" s="42"/>
    </row>
    <row r="44" spans="2:20">
      <c r="B44" s="4" t="s">
        <v>72</v>
      </c>
      <c r="C44" s="480" t="s">
        <v>73</v>
      </c>
      <c r="D44" s="3">
        <v>10.353</v>
      </c>
      <c r="E44" s="3">
        <v>33.018000000000001</v>
      </c>
      <c r="F44" s="3">
        <f t="shared" si="8"/>
        <v>22.664999999999999</v>
      </c>
      <c r="G44" s="470" t="s">
        <v>81</v>
      </c>
      <c r="H44" s="470">
        <v>731</v>
      </c>
      <c r="I44" s="19">
        <v>3300000</v>
      </c>
      <c r="J44" s="457" t="s">
        <v>58</v>
      </c>
      <c r="K44" s="63" t="s">
        <v>74</v>
      </c>
      <c r="L44" s="45">
        <v>4083910</v>
      </c>
      <c r="M44" s="46" t="s">
        <v>103</v>
      </c>
      <c r="N44" s="46" t="s">
        <v>105</v>
      </c>
      <c r="O44" s="42"/>
    </row>
    <row r="45" spans="2:20">
      <c r="B45" s="71" t="s">
        <v>32</v>
      </c>
      <c r="C45" s="2" t="s">
        <v>33</v>
      </c>
      <c r="D45" s="3">
        <v>0</v>
      </c>
      <c r="E45" s="3">
        <v>16.2</v>
      </c>
      <c r="F45" s="3">
        <f t="shared" ref="F45:F48" si="9">E45-D45</f>
        <v>16.2</v>
      </c>
      <c r="G45" s="471" t="s">
        <v>71</v>
      </c>
      <c r="H45" s="472">
        <v>725</v>
      </c>
      <c r="I45" s="520">
        <v>2500000</v>
      </c>
      <c r="J45" s="48"/>
      <c r="K45" s="40" t="s">
        <v>68</v>
      </c>
      <c r="L45" s="45">
        <v>2754000</v>
      </c>
      <c r="M45" s="46"/>
      <c r="N45" s="46"/>
      <c r="O45" s="42"/>
    </row>
    <row r="46" spans="2:20">
      <c r="B46" s="71" t="s">
        <v>36</v>
      </c>
      <c r="C46" s="2" t="s">
        <v>37</v>
      </c>
      <c r="D46" s="3">
        <v>0</v>
      </c>
      <c r="E46" s="3">
        <v>7.6</v>
      </c>
      <c r="F46" s="3">
        <f t="shared" si="9"/>
        <v>7.6</v>
      </c>
      <c r="G46" s="471" t="s">
        <v>71</v>
      </c>
      <c r="H46" s="472">
        <v>453</v>
      </c>
      <c r="I46" s="520">
        <v>1300000</v>
      </c>
      <c r="J46" s="48"/>
      <c r="K46" s="40" t="s">
        <v>69</v>
      </c>
      <c r="L46" s="26">
        <v>1292000</v>
      </c>
      <c r="M46" s="42"/>
      <c r="N46" s="42"/>
      <c r="O46" s="42"/>
    </row>
    <row r="47" spans="2:20">
      <c r="B47" s="71" t="s">
        <v>34</v>
      </c>
      <c r="C47" s="2" t="s">
        <v>35</v>
      </c>
      <c r="D47" s="3">
        <v>0</v>
      </c>
      <c r="E47" s="3">
        <v>3.44</v>
      </c>
      <c r="F47" s="3">
        <f t="shared" si="9"/>
        <v>3.44</v>
      </c>
      <c r="G47" s="471" t="s">
        <v>71</v>
      </c>
      <c r="H47" s="472">
        <v>213</v>
      </c>
      <c r="I47" s="520">
        <v>600000</v>
      </c>
      <c r="J47" s="48"/>
      <c r="K47" s="40" t="s">
        <v>68</v>
      </c>
      <c r="L47" s="45">
        <v>584800</v>
      </c>
      <c r="M47" s="46"/>
      <c r="N47" s="46"/>
      <c r="O47" s="42"/>
    </row>
    <row r="48" spans="2:20" ht="21" thickBot="1">
      <c r="B48" s="471" t="s">
        <v>75</v>
      </c>
      <c r="C48" s="473" t="s">
        <v>76</v>
      </c>
      <c r="D48" s="474">
        <v>6.02</v>
      </c>
      <c r="E48" s="474">
        <v>7.5</v>
      </c>
      <c r="F48" s="474">
        <f t="shared" si="9"/>
        <v>1.4800000000000004</v>
      </c>
      <c r="G48" s="471" t="s">
        <v>18</v>
      </c>
      <c r="H48" s="472">
        <v>338</v>
      </c>
      <c r="I48" s="520">
        <v>300000</v>
      </c>
      <c r="J48" s="49"/>
      <c r="K48" s="40" t="s">
        <v>77</v>
      </c>
      <c r="L48" s="45">
        <v>444000</v>
      </c>
      <c r="M48" s="46"/>
      <c r="N48" s="46"/>
      <c r="O48" s="42"/>
    </row>
    <row r="49" spans="2:20">
      <c r="B49" s="471" t="s">
        <v>113</v>
      </c>
      <c r="C49" s="475" t="s">
        <v>114</v>
      </c>
      <c r="D49" s="471">
        <v>6.72</v>
      </c>
      <c r="E49" s="471">
        <v>10.52</v>
      </c>
      <c r="F49" s="471">
        <v>3.8</v>
      </c>
      <c r="G49" s="471" t="s">
        <v>18</v>
      </c>
      <c r="H49" s="471" t="s">
        <v>118</v>
      </c>
      <c r="I49" s="520">
        <v>3800000</v>
      </c>
      <c r="J49" s="31"/>
      <c r="K49" s="40"/>
      <c r="L49" s="64"/>
      <c r="M49" s="65"/>
      <c r="N49" s="65"/>
      <c r="O49" s="31"/>
    </row>
    <row r="50" spans="2:20">
      <c r="B50" s="22"/>
      <c r="C50" s="29"/>
      <c r="D50" s="30"/>
      <c r="E50" s="30"/>
      <c r="F50" s="1">
        <f>SUM(F43:F49)</f>
        <v>66.484999999999999</v>
      </c>
      <c r="G50" s="31"/>
      <c r="H50" s="32"/>
      <c r="I50" s="33">
        <f>SUM(I43:I49)</f>
        <v>14600000</v>
      </c>
      <c r="J50" s="33">
        <f>SUM(J43:J48)</f>
        <v>0</v>
      </c>
      <c r="K50" s="33">
        <f>SUM(K43:K48)</f>
        <v>0</v>
      </c>
      <c r="L50" s="34">
        <f>SUM(L43:L48)</f>
        <v>12608710</v>
      </c>
      <c r="M50" s="33"/>
      <c r="N50" s="33"/>
      <c r="O50" s="66">
        <f>I8+I9+I12+I13+I14+I17+I18+I19+I20+I21+I22+I26+I27+I28+I33+I34+I35+I37+I38+I39+I43+I44+I45+I46+I47+I48</f>
        <v>44695000</v>
      </c>
      <c r="P50" s="72"/>
      <c r="Q50" s="72"/>
      <c r="R50" s="72"/>
      <c r="S50" s="72"/>
      <c r="T50" s="476"/>
    </row>
    <row r="51" spans="2:20">
      <c r="B51" s="31"/>
      <c r="C51" s="35" t="s">
        <v>38</v>
      </c>
      <c r="D51" s="67"/>
      <c r="E51" s="67"/>
      <c r="F51" s="36">
        <f>F10+F24+F31+F41+F50</f>
        <v>273.91300000000001</v>
      </c>
      <c r="G51" s="68"/>
      <c r="H51" s="37"/>
      <c r="I51" s="478">
        <f>I50+I41+I31+I24+I10</f>
        <v>59982769</v>
      </c>
      <c r="J51" s="38">
        <f>J10+J24+J31+J41+J50</f>
        <v>0</v>
      </c>
      <c r="K51" s="38">
        <f>K10+K24+K31+K41+K50</f>
        <v>0</v>
      </c>
      <c r="L51" s="39">
        <f>L10+L24+L31+L41+L50</f>
        <v>81146980</v>
      </c>
      <c r="M51" s="38"/>
      <c r="N51" s="38"/>
      <c r="O51" s="69"/>
      <c r="P51" s="72"/>
      <c r="Q51" s="72"/>
      <c r="R51" s="72"/>
      <c r="S51" s="72"/>
      <c r="T51" s="72"/>
    </row>
    <row r="52" spans="2:20">
      <c r="C52" s="73"/>
    </row>
  </sheetData>
  <mergeCells count="22">
    <mergeCell ref="B2:I2"/>
    <mergeCell ref="H34:H35"/>
    <mergeCell ref="G15:G16"/>
    <mergeCell ref="M34:M35"/>
    <mergeCell ref="L34:L35"/>
    <mergeCell ref="K34:K35"/>
    <mergeCell ref="H15:H16"/>
    <mergeCell ref="I15:I16"/>
    <mergeCell ref="K15:K16"/>
    <mergeCell ref="J15:J16"/>
    <mergeCell ref="L15:L16"/>
    <mergeCell ref="M15:M16"/>
    <mergeCell ref="N15:N16"/>
    <mergeCell ref="O15:O16"/>
    <mergeCell ref="B34:B35"/>
    <mergeCell ref="C34:C35"/>
    <mergeCell ref="N34:N35"/>
    <mergeCell ref="B15:B16"/>
    <mergeCell ref="C15:C16"/>
    <mergeCell ref="D15:D16"/>
    <mergeCell ref="E15:E16"/>
    <mergeCell ref="F15:F16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8"/>
  <sheetViews>
    <sheetView tabSelected="1" topLeftCell="A83" zoomScale="60" zoomScaleNormal="60" workbookViewId="0">
      <selection activeCell="H91" sqref="H91"/>
    </sheetView>
  </sheetViews>
  <sheetFormatPr defaultColWidth="8.7109375" defaultRowHeight="12.75"/>
  <cols>
    <col min="1" max="1" width="6" style="424" customWidth="1"/>
    <col min="2" max="2" width="14.85546875" style="424" customWidth="1"/>
    <col min="3" max="3" width="8.42578125" style="424" customWidth="1"/>
    <col min="4" max="4" width="30.140625" style="446" bestFit="1" customWidth="1"/>
    <col min="5" max="5" width="8.28515625" style="424" customWidth="1"/>
    <col min="6" max="6" width="10.140625" style="424" customWidth="1"/>
    <col min="7" max="7" width="13.85546875" style="424" customWidth="1"/>
    <col min="8" max="8" width="22.140625" style="447" customWidth="1"/>
    <col min="9" max="9" width="19.28515625" style="448" customWidth="1"/>
    <col min="10" max="10" width="21.7109375" style="424" customWidth="1"/>
    <col min="11" max="11" width="10.42578125" style="424" bestFit="1" customWidth="1"/>
    <col min="12" max="13" width="8.7109375" style="424"/>
    <col min="14" max="14" width="8.7109375" style="424" customWidth="1"/>
    <col min="15" max="16384" width="8.7109375" style="424"/>
  </cols>
  <sheetData>
    <row r="1" spans="1:11" ht="18.75" customHeight="1">
      <c r="A1" s="617"/>
      <c r="B1" s="617"/>
      <c r="C1" s="617"/>
      <c r="D1" s="617"/>
      <c r="E1" s="617"/>
      <c r="F1" s="617"/>
      <c r="G1" s="617"/>
      <c r="H1" s="617"/>
      <c r="I1" s="483" t="s">
        <v>280</v>
      </c>
    </row>
    <row r="2" spans="1:11" ht="18.75" customHeight="1">
      <c r="A2" s="618" t="s">
        <v>487</v>
      </c>
      <c r="B2" s="618"/>
      <c r="C2" s="618"/>
      <c r="D2" s="618"/>
      <c r="E2" s="618"/>
      <c r="F2" s="618"/>
      <c r="G2" s="618"/>
      <c r="H2" s="618"/>
      <c r="I2" s="618"/>
    </row>
    <row r="3" spans="1:11" ht="18.75" customHeight="1">
      <c r="A3" s="425"/>
      <c r="B3" s="425"/>
      <c r="C3" s="425"/>
      <c r="D3" s="425"/>
      <c r="E3" s="425"/>
      <c r="F3" s="425"/>
      <c r="G3" s="425"/>
      <c r="H3" s="425"/>
      <c r="I3" s="425"/>
    </row>
    <row r="4" spans="1:11" ht="62.25" customHeight="1">
      <c r="A4" s="619" t="s">
        <v>488</v>
      </c>
      <c r="B4" s="619"/>
      <c r="C4" s="619"/>
      <c r="D4" s="619"/>
      <c r="E4" s="619"/>
      <c r="F4" s="619"/>
      <c r="G4" s="619"/>
      <c r="H4" s="619"/>
      <c r="I4" s="619"/>
    </row>
    <row r="5" spans="1:11" ht="38.25">
      <c r="A5" s="426" t="s">
        <v>281</v>
      </c>
      <c r="B5" s="426" t="s">
        <v>282</v>
      </c>
      <c r="C5" s="426" t="s">
        <v>283</v>
      </c>
      <c r="D5" s="426" t="s">
        <v>284</v>
      </c>
      <c r="E5" s="426" t="s">
        <v>285</v>
      </c>
      <c r="F5" s="426" t="s">
        <v>286</v>
      </c>
      <c r="G5" s="426" t="s">
        <v>287</v>
      </c>
      <c r="H5" s="426" t="s">
        <v>288</v>
      </c>
      <c r="I5" s="426" t="s">
        <v>289</v>
      </c>
    </row>
    <row r="6" spans="1:11" ht="25.5">
      <c r="A6" s="427">
        <v>1</v>
      </c>
      <c r="B6" s="428" t="s">
        <v>290</v>
      </c>
      <c r="C6" s="429" t="s">
        <v>291</v>
      </c>
      <c r="D6" s="430" t="s">
        <v>292</v>
      </c>
      <c r="E6" s="431">
        <v>23</v>
      </c>
      <c r="F6" s="427">
        <v>32.380000000000003</v>
      </c>
      <c r="G6" s="431">
        <f>F6-E6</f>
        <v>9.3800000000000026</v>
      </c>
      <c r="H6" s="432" t="s">
        <v>293</v>
      </c>
      <c r="I6" s="433">
        <f>1000000*G6</f>
        <v>9380000.0000000019</v>
      </c>
      <c r="K6" s="434"/>
    </row>
    <row r="7" spans="1:11" ht="38.25">
      <c r="A7" s="427">
        <v>2</v>
      </c>
      <c r="B7" s="428" t="s">
        <v>290</v>
      </c>
      <c r="C7" s="429" t="s">
        <v>294</v>
      </c>
      <c r="D7" s="430" t="s">
        <v>295</v>
      </c>
      <c r="E7" s="431">
        <v>2.2000000000000002</v>
      </c>
      <c r="F7" s="427">
        <v>16.43</v>
      </c>
      <c r="G7" s="431">
        <f t="shared" ref="G7:G11" si="0">F7-E7</f>
        <v>14.23</v>
      </c>
      <c r="H7" s="432" t="s">
        <v>296</v>
      </c>
      <c r="I7" s="433">
        <f>170000*G7</f>
        <v>2419100</v>
      </c>
      <c r="K7" s="434"/>
    </row>
    <row r="8" spans="1:11" ht="25.5">
      <c r="A8" s="427">
        <v>3</v>
      </c>
      <c r="B8" s="428" t="s">
        <v>290</v>
      </c>
      <c r="C8" s="429" t="s">
        <v>4</v>
      </c>
      <c r="D8" s="430" t="s">
        <v>297</v>
      </c>
      <c r="E8" s="431">
        <v>12.5</v>
      </c>
      <c r="F8" s="427">
        <v>13.96</v>
      </c>
      <c r="G8" s="431">
        <f t="shared" si="0"/>
        <v>1.4600000000000009</v>
      </c>
      <c r="H8" s="432" t="s">
        <v>293</v>
      </c>
      <c r="I8" s="433">
        <f>1000000*G8</f>
        <v>1460000.0000000009</v>
      </c>
      <c r="K8" s="434"/>
    </row>
    <row r="9" spans="1:11" ht="25.5">
      <c r="A9" s="427">
        <v>4</v>
      </c>
      <c r="B9" s="428" t="s">
        <v>290</v>
      </c>
      <c r="C9" s="429" t="s">
        <v>298</v>
      </c>
      <c r="D9" s="430" t="s">
        <v>299</v>
      </c>
      <c r="E9" s="431">
        <v>1.3</v>
      </c>
      <c r="F9" s="427">
        <v>3.3</v>
      </c>
      <c r="G9" s="431">
        <f t="shared" si="0"/>
        <v>1.9999999999999998</v>
      </c>
      <c r="H9" s="432" t="s">
        <v>300</v>
      </c>
      <c r="I9" s="433">
        <v>340000</v>
      </c>
      <c r="K9" s="434"/>
    </row>
    <row r="10" spans="1:11" ht="51">
      <c r="A10" s="427">
        <v>5</v>
      </c>
      <c r="B10" s="428" t="s">
        <v>290</v>
      </c>
      <c r="C10" s="429" t="s">
        <v>301</v>
      </c>
      <c r="D10" s="430" t="s">
        <v>302</v>
      </c>
      <c r="E10" s="431">
        <v>0</v>
      </c>
      <c r="F10" s="427">
        <v>20</v>
      </c>
      <c r="G10" s="431">
        <f t="shared" si="0"/>
        <v>20</v>
      </c>
      <c r="H10" s="432" t="s">
        <v>303</v>
      </c>
      <c r="I10" s="433">
        <v>4500000</v>
      </c>
      <c r="K10" s="434"/>
    </row>
    <row r="11" spans="1:11" ht="38.25">
      <c r="A11" s="427">
        <v>6</v>
      </c>
      <c r="B11" s="428" t="s">
        <v>290</v>
      </c>
      <c r="C11" s="435" t="s">
        <v>304</v>
      </c>
      <c r="D11" s="430" t="s">
        <v>305</v>
      </c>
      <c r="E11" s="431">
        <v>2.0499999999999998</v>
      </c>
      <c r="F11" s="431">
        <v>3.23</v>
      </c>
      <c r="G11" s="431">
        <f t="shared" si="0"/>
        <v>1.1800000000000002</v>
      </c>
      <c r="H11" s="432" t="s">
        <v>293</v>
      </c>
      <c r="I11" s="433">
        <f>1000000*G11+677430</f>
        <v>1857430.0000000002</v>
      </c>
      <c r="K11" s="434"/>
    </row>
    <row r="12" spans="1:11" ht="25.5">
      <c r="A12" s="427">
        <v>7</v>
      </c>
      <c r="B12" s="428" t="s">
        <v>290</v>
      </c>
      <c r="C12" s="429" t="s">
        <v>306</v>
      </c>
      <c r="D12" s="430" t="s">
        <v>307</v>
      </c>
      <c r="E12" s="436" t="s">
        <v>308</v>
      </c>
      <c r="F12" s="436" t="s">
        <v>309</v>
      </c>
      <c r="G12" s="431">
        <v>11.6</v>
      </c>
      <c r="H12" s="432" t="s">
        <v>310</v>
      </c>
      <c r="I12" s="433">
        <v>1972000</v>
      </c>
      <c r="K12" s="434"/>
    </row>
    <row r="13" spans="1:11" ht="25.5">
      <c r="A13" s="427">
        <v>8</v>
      </c>
      <c r="B13" s="428" t="s">
        <v>290</v>
      </c>
      <c r="C13" s="429" t="s">
        <v>311</v>
      </c>
      <c r="D13" s="430" t="s">
        <v>312</v>
      </c>
      <c r="E13" s="436">
        <v>1.93</v>
      </c>
      <c r="F13" s="437">
        <v>2.7269999999999999</v>
      </c>
      <c r="G13" s="431">
        <f t="shared" ref="G13:G68" si="1">F13-E13</f>
        <v>0.79699999999999993</v>
      </c>
      <c r="H13" s="432" t="s">
        <v>122</v>
      </c>
      <c r="I13" s="433">
        <f>300000*G13</f>
        <v>239099.99999999997</v>
      </c>
      <c r="K13" s="434"/>
    </row>
    <row r="14" spans="1:11" ht="25.5">
      <c r="A14" s="427">
        <v>9</v>
      </c>
      <c r="B14" s="428" t="s">
        <v>290</v>
      </c>
      <c r="C14" s="429" t="s">
        <v>176</v>
      </c>
      <c r="D14" s="430" t="s">
        <v>313</v>
      </c>
      <c r="E14" s="436">
        <v>14.3</v>
      </c>
      <c r="F14" s="437">
        <v>26.75</v>
      </c>
      <c r="G14" s="431">
        <f t="shared" si="1"/>
        <v>12.45</v>
      </c>
      <c r="H14" s="432" t="s">
        <v>122</v>
      </c>
      <c r="I14" s="433">
        <f>243000*G14</f>
        <v>3025350</v>
      </c>
      <c r="K14" s="434"/>
    </row>
    <row r="15" spans="1:11" ht="38.25">
      <c r="A15" s="427">
        <v>10</v>
      </c>
      <c r="B15" s="428" t="s">
        <v>290</v>
      </c>
      <c r="C15" s="435" t="s">
        <v>314</v>
      </c>
      <c r="D15" s="430" t="s">
        <v>489</v>
      </c>
      <c r="E15" s="431">
        <v>28.7</v>
      </c>
      <c r="F15" s="437">
        <v>34.799999999999997</v>
      </c>
      <c r="G15" s="431">
        <f t="shared" si="1"/>
        <v>6.0999999999999979</v>
      </c>
      <c r="H15" s="432" t="s">
        <v>310</v>
      </c>
      <c r="I15" s="433">
        <v>1037000</v>
      </c>
      <c r="K15" s="434"/>
    </row>
    <row r="16" spans="1:11" ht="38.25">
      <c r="A16" s="427">
        <v>11</v>
      </c>
      <c r="B16" s="428" t="s">
        <v>290</v>
      </c>
      <c r="C16" s="429" t="s">
        <v>315</v>
      </c>
      <c r="D16" s="430" t="s">
        <v>316</v>
      </c>
      <c r="E16" s="436">
        <v>0</v>
      </c>
      <c r="F16" s="436">
        <v>2.25</v>
      </c>
      <c r="G16" s="431">
        <f t="shared" si="1"/>
        <v>2.25</v>
      </c>
      <c r="H16" s="432" t="s">
        <v>317</v>
      </c>
      <c r="I16" s="433">
        <v>382500</v>
      </c>
      <c r="K16" s="434"/>
    </row>
    <row r="17" spans="1:11" ht="38.25">
      <c r="A17" s="427">
        <v>12</v>
      </c>
      <c r="B17" s="428" t="s">
        <v>290</v>
      </c>
      <c r="C17" s="429" t="s">
        <v>318</v>
      </c>
      <c r="D17" s="430" t="s">
        <v>319</v>
      </c>
      <c r="E17" s="436">
        <v>0</v>
      </c>
      <c r="F17" s="436">
        <v>5.7</v>
      </c>
      <c r="G17" s="431">
        <f t="shared" si="1"/>
        <v>5.7</v>
      </c>
      <c r="H17" s="432" t="s">
        <v>296</v>
      </c>
      <c r="I17" s="433">
        <v>969000</v>
      </c>
      <c r="K17" s="434"/>
    </row>
    <row r="18" spans="1:11" ht="38.25">
      <c r="A18" s="427">
        <v>13</v>
      </c>
      <c r="B18" s="428" t="s">
        <v>290</v>
      </c>
      <c r="C18" s="435" t="s">
        <v>320</v>
      </c>
      <c r="D18" s="430" t="s">
        <v>321</v>
      </c>
      <c r="E18" s="431">
        <v>0</v>
      </c>
      <c r="F18" s="431">
        <v>2.2000000000000002</v>
      </c>
      <c r="G18" s="431">
        <f t="shared" si="1"/>
        <v>2.2000000000000002</v>
      </c>
      <c r="H18" s="432" t="s">
        <v>296</v>
      </c>
      <c r="I18" s="433">
        <v>374000</v>
      </c>
      <c r="K18" s="434"/>
    </row>
    <row r="19" spans="1:11" ht="38.25">
      <c r="A19" s="427">
        <v>14</v>
      </c>
      <c r="B19" s="428" t="s">
        <v>290</v>
      </c>
      <c r="C19" s="435" t="s">
        <v>322</v>
      </c>
      <c r="D19" s="430" t="s">
        <v>323</v>
      </c>
      <c r="E19" s="431">
        <v>0</v>
      </c>
      <c r="F19" s="431">
        <v>1.4</v>
      </c>
      <c r="G19" s="431">
        <f t="shared" si="1"/>
        <v>1.4</v>
      </c>
      <c r="H19" s="432" t="s">
        <v>296</v>
      </c>
      <c r="I19" s="433">
        <f>170000*G19</f>
        <v>237999.99999999997</v>
      </c>
      <c r="K19" s="434"/>
    </row>
    <row r="20" spans="1:11" ht="25.5">
      <c r="A20" s="427">
        <v>15</v>
      </c>
      <c r="B20" s="428" t="s">
        <v>290</v>
      </c>
      <c r="C20" s="435" t="s">
        <v>324</v>
      </c>
      <c r="D20" s="430" t="s">
        <v>325</v>
      </c>
      <c r="E20" s="431">
        <v>27.8</v>
      </c>
      <c r="F20" s="431">
        <v>32.99</v>
      </c>
      <c r="G20" s="431">
        <f t="shared" si="1"/>
        <v>5.1900000000000013</v>
      </c>
      <c r="H20" s="432" t="s">
        <v>293</v>
      </c>
      <c r="I20" s="433">
        <f>900000*G20</f>
        <v>4671000.0000000009</v>
      </c>
      <c r="J20" s="438"/>
      <c r="K20" s="434"/>
    </row>
    <row r="21" spans="1:11" ht="25.5">
      <c r="A21" s="427">
        <v>16</v>
      </c>
      <c r="B21" s="428" t="s">
        <v>326</v>
      </c>
      <c r="C21" s="435" t="s">
        <v>327</v>
      </c>
      <c r="D21" s="430" t="s">
        <v>328</v>
      </c>
      <c r="E21" s="431">
        <v>0</v>
      </c>
      <c r="F21" s="431">
        <v>10</v>
      </c>
      <c r="G21" s="431">
        <f t="shared" si="1"/>
        <v>10</v>
      </c>
      <c r="H21" s="432" t="s">
        <v>329</v>
      </c>
      <c r="I21" s="433">
        <v>10000000</v>
      </c>
      <c r="K21" s="434"/>
    </row>
    <row r="22" spans="1:11" ht="38.25">
      <c r="A22" s="427">
        <v>17</v>
      </c>
      <c r="B22" s="428" t="s">
        <v>326</v>
      </c>
      <c r="C22" s="435" t="s">
        <v>330</v>
      </c>
      <c r="D22" s="430" t="s">
        <v>331</v>
      </c>
      <c r="E22" s="431">
        <v>25.2</v>
      </c>
      <c r="F22" s="431">
        <v>27.7</v>
      </c>
      <c r="G22" s="431">
        <f t="shared" si="1"/>
        <v>2.5</v>
      </c>
      <c r="H22" s="432" t="s">
        <v>329</v>
      </c>
      <c r="I22" s="433">
        <v>2500000</v>
      </c>
      <c r="K22" s="434"/>
    </row>
    <row r="23" spans="1:11" ht="25.5">
      <c r="A23" s="427">
        <v>18</v>
      </c>
      <c r="B23" s="428" t="s">
        <v>326</v>
      </c>
      <c r="C23" s="435" t="s">
        <v>249</v>
      </c>
      <c r="D23" s="430" t="s">
        <v>332</v>
      </c>
      <c r="E23" s="431">
        <v>42</v>
      </c>
      <c r="F23" s="431">
        <v>51.713999999999999</v>
      </c>
      <c r="G23" s="431">
        <f t="shared" si="1"/>
        <v>9.7139999999999986</v>
      </c>
      <c r="H23" s="432" t="s">
        <v>333</v>
      </c>
      <c r="I23" s="433">
        <f>170000*G23</f>
        <v>1651379.9999999998</v>
      </c>
      <c r="K23" s="434"/>
    </row>
    <row r="24" spans="1:11" ht="25.5">
      <c r="A24" s="427">
        <v>19</v>
      </c>
      <c r="B24" s="428" t="s">
        <v>326</v>
      </c>
      <c r="C24" s="435" t="s">
        <v>200</v>
      </c>
      <c r="D24" s="430" t="s">
        <v>334</v>
      </c>
      <c r="E24" s="431">
        <v>31.9</v>
      </c>
      <c r="F24" s="431">
        <v>56.31</v>
      </c>
      <c r="G24" s="431">
        <f t="shared" si="1"/>
        <v>24.410000000000004</v>
      </c>
      <c r="H24" s="432" t="s">
        <v>122</v>
      </c>
      <c r="I24" s="433">
        <v>7323000</v>
      </c>
      <c r="K24" s="434"/>
    </row>
    <row r="25" spans="1:11" ht="25.5">
      <c r="A25" s="427">
        <v>20</v>
      </c>
      <c r="B25" s="428" t="s">
        <v>326</v>
      </c>
      <c r="C25" s="435" t="s">
        <v>335</v>
      </c>
      <c r="D25" s="430" t="s">
        <v>336</v>
      </c>
      <c r="E25" s="431">
        <v>32.087000000000003</v>
      </c>
      <c r="F25" s="431">
        <v>32.975000000000001</v>
      </c>
      <c r="G25" s="431">
        <f t="shared" si="1"/>
        <v>0.88799999999999812</v>
      </c>
      <c r="H25" s="432" t="s">
        <v>122</v>
      </c>
      <c r="I25" s="433">
        <v>300000</v>
      </c>
      <c r="K25" s="434"/>
    </row>
    <row r="26" spans="1:11" ht="25.5">
      <c r="A26" s="427">
        <v>21</v>
      </c>
      <c r="B26" s="428" t="s">
        <v>326</v>
      </c>
      <c r="C26" s="435" t="s">
        <v>337</v>
      </c>
      <c r="D26" s="430" t="s">
        <v>338</v>
      </c>
      <c r="E26" s="431">
        <v>0</v>
      </c>
      <c r="F26" s="431">
        <v>1.6</v>
      </c>
      <c r="G26" s="431">
        <f t="shared" si="1"/>
        <v>1.6</v>
      </c>
      <c r="H26" s="432" t="s">
        <v>122</v>
      </c>
      <c r="I26" s="433">
        <v>272000</v>
      </c>
      <c r="J26" s="439"/>
      <c r="K26" s="434"/>
    </row>
    <row r="27" spans="1:11" ht="25.5">
      <c r="A27" s="427">
        <v>22</v>
      </c>
      <c r="B27" s="428" t="s">
        <v>326</v>
      </c>
      <c r="C27" s="435" t="s">
        <v>339</v>
      </c>
      <c r="D27" s="430" t="s">
        <v>340</v>
      </c>
      <c r="E27" s="431">
        <v>0</v>
      </c>
      <c r="F27" s="431">
        <v>0.55500000000000005</v>
      </c>
      <c r="G27" s="431">
        <f t="shared" si="1"/>
        <v>0.55500000000000005</v>
      </c>
      <c r="H27" s="432" t="s">
        <v>333</v>
      </c>
      <c r="I27" s="433">
        <v>94350.000000000015</v>
      </c>
      <c r="K27" s="434"/>
    </row>
    <row r="28" spans="1:11" ht="25.5">
      <c r="A28" s="427">
        <v>23</v>
      </c>
      <c r="B28" s="428" t="s">
        <v>326</v>
      </c>
      <c r="C28" s="435" t="s">
        <v>341</v>
      </c>
      <c r="D28" s="430" t="s">
        <v>342</v>
      </c>
      <c r="E28" s="431">
        <v>1.1599999999999999</v>
      </c>
      <c r="F28" s="431">
        <v>3</v>
      </c>
      <c r="G28" s="431">
        <f t="shared" si="1"/>
        <v>1.84</v>
      </c>
      <c r="H28" s="432" t="s">
        <v>122</v>
      </c>
      <c r="I28" s="433">
        <v>552000</v>
      </c>
      <c r="K28" s="434"/>
    </row>
    <row r="29" spans="1:11" ht="25.5">
      <c r="A29" s="427">
        <v>24</v>
      </c>
      <c r="B29" s="428" t="s">
        <v>326</v>
      </c>
      <c r="C29" s="435" t="s">
        <v>341</v>
      </c>
      <c r="D29" s="430" t="s">
        <v>342</v>
      </c>
      <c r="E29" s="431">
        <v>3</v>
      </c>
      <c r="F29" s="431">
        <v>3.9</v>
      </c>
      <c r="G29" s="431">
        <f t="shared" si="1"/>
        <v>0.89999999999999991</v>
      </c>
      <c r="H29" s="432" t="s">
        <v>343</v>
      </c>
      <c r="I29" s="433">
        <f>58500+178480</f>
        <v>236980</v>
      </c>
      <c r="K29" s="434"/>
    </row>
    <row r="30" spans="1:11" ht="25.5">
      <c r="A30" s="427">
        <v>25</v>
      </c>
      <c r="B30" s="428" t="s">
        <v>326</v>
      </c>
      <c r="C30" s="435" t="s">
        <v>341</v>
      </c>
      <c r="D30" s="430" t="s">
        <v>342</v>
      </c>
      <c r="E30" s="431">
        <v>4.5</v>
      </c>
      <c r="F30" s="431">
        <v>5.2</v>
      </c>
      <c r="G30" s="431">
        <f t="shared" si="1"/>
        <v>0.70000000000000018</v>
      </c>
      <c r="H30" s="432" t="s">
        <v>343</v>
      </c>
      <c r="I30" s="433">
        <v>45500</v>
      </c>
      <c r="K30" s="434"/>
    </row>
    <row r="31" spans="1:11" ht="25.5">
      <c r="A31" s="427">
        <v>26</v>
      </c>
      <c r="B31" s="428" t="s">
        <v>326</v>
      </c>
      <c r="C31" s="435" t="s">
        <v>341</v>
      </c>
      <c r="D31" s="430" t="s">
        <v>342</v>
      </c>
      <c r="E31" s="431">
        <v>0.65</v>
      </c>
      <c r="F31" s="431">
        <v>1.1599999999999999</v>
      </c>
      <c r="G31" s="431">
        <f t="shared" si="1"/>
        <v>0.5099999999999999</v>
      </c>
      <c r="H31" s="432" t="s">
        <v>122</v>
      </c>
      <c r="I31" s="433">
        <v>152999.99999999997</v>
      </c>
      <c r="J31" s="438"/>
      <c r="K31" s="434"/>
    </row>
    <row r="32" spans="1:11" ht="25.5">
      <c r="A32" s="427">
        <v>27</v>
      </c>
      <c r="B32" s="428" t="s">
        <v>344</v>
      </c>
      <c r="C32" s="435" t="s">
        <v>345</v>
      </c>
      <c r="D32" s="430" t="s">
        <v>346</v>
      </c>
      <c r="E32" s="431">
        <v>16.100000000000001</v>
      </c>
      <c r="F32" s="431">
        <v>17.350000000000001</v>
      </c>
      <c r="G32" s="431">
        <f t="shared" si="1"/>
        <v>1.25</v>
      </c>
      <c r="H32" s="432" t="s">
        <v>333</v>
      </c>
      <c r="I32" s="433">
        <v>212500</v>
      </c>
      <c r="K32" s="434"/>
    </row>
    <row r="33" spans="1:11" ht="25.5">
      <c r="A33" s="427">
        <v>28</v>
      </c>
      <c r="B33" s="428" t="s">
        <v>344</v>
      </c>
      <c r="C33" s="435" t="s">
        <v>347</v>
      </c>
      <c r="D33" s="430" t="s">
        <v>348</v>
      </c>
      <c r="E33" s="431">
        <v>10.3</v>
      </c>
      <c r="F33" s="431">
        <v>25.86</v>
      </c>
      <c r="G33" s="431">
        <f t="shared" si="1"/>
        <v>15.559999999999999</v>
      </c>
      <c r="H33" s="432" t="s">
        <v>293</v>
      </c>
      <c r="I33" s="433">
        <f>900000*G33+179890</f>
        <v>14183889.999999998</v>
      </c>
      <c r="K33" s="434"/>
    </row>
    <row r="34" spans="1:11" ht="25.5">
      <c r="A34" s="427">
        <v>29</v>
      </c>
      <c r="B34" s="428" t="s">
        <v>344</v>
      </c>
      <c r="C34" s="435" t="s">
        <v>349</v>
      </c>
      <c r="D34" s="430" t="s">
        <v>350</v>
      </c>
      <c r="E34" s="431">
        <v>9.4</v>
      </c>
      <c r="F34" s="431">
        <v>15.27</v>
      </c>
      <c r="G34" s="431">
        <f t="shared" si="1"/>
        <v>5.8699999999999992</v>
      </c>
      <c r="H34" s="432" t="s">
        <v>122</v>
      </c>
      <c r="I34" s="433">
        <v>1761000</v>
      </c>
      <c r="K34" s="434"/>
    </row>
    <row r="35" spans="1:11" ht="25.5">
      <c r="A35" s="427">
        <v>30</v>
      </c>
      <c r="B35" s="428" t="s">
        <v>344</v>
      </c>
      <c r="C35" s="435" t="s">
        <v>351</v>
      </c>
      <c r="D35" s="430" t="s">
        <v>352</v>
      </c>
      <c r="E35" s="431">
        <v>0.08</v>
      </c>
      <c r="F35" s="431">
        <v>3.2</v>
      </c>
      <c r="G35" s="431">
        <f t="shared" si="1"/>
        <v>3.12</v>
      </c>
      <c r="H35" s="432" t="s">
        <v>293</v>
      </c>
      <c r="I35" s="433">
        <v>3000000</v>
      </c>
      <c r="K35" s="434"/>
    </row>
    <row r="36" spans="1:11" ht="25.5">
      <c r="A36" s="427">
        <v>31</v>
      </c>
      <c r="B36" s="428" t="s">
        <v>344</v>
      </c>
      <c r="C36" s="435" t="s">
        <v>353</v>
      </c>
      <c r="D36" s="430" t="s">
        <v>354</v>
      </c>
      <c r="E36" s="431">
        <v>14.8</v>
      </c>
      <c r="F36" s="431">
        <v>17.98</v>
      </c>
      <c r="G36" s="431">
        <f t="shared" si="1"/>
        <v>3.1799999999999997</v>
      </c>
      <c r="H36" s="432" t="s">
        <v>122</v>
      </c>
      <c r="I36" s="433">
        <v>953999.99999999988</v>
      </c>
      <c r="K36" s="434"/>
    </row>
    <row r="37" spans="1:11" ht="25.5">
      <c r="A37" s="427">
        <v>32</v>
      </c>
      <c r="B37" s="428" t="s">
        <v>355</v>
      </c>
      <c r="C37" s="435" t="s">
        <v>356</v>
      </c>
      <c r="D37" s="430" t="s">
        <v>357</v>
      </c>
      <c r="E37" s="431">
        <v>1.665</v>
      </c>
      <c r="F37" s="431">
        <v>6.5750000000000002</v>
      </c>
      <c r="G37" s="431">
        <f t="shared" si="1"/>
        <v>4.91</v>
      </c>
      <c r="H37" s="432" t="s">
        <v>333</v>
      </c>
      <c r="I37" s="433">
        <v>834700</v>
      </c>
      <c r="K37" s="434"/>
    </row>
    <row r="38" spans="1:11" ht="25.5">
      <c r="A38" s="427">
        <v>33</v>
      </c>
      <c r="B38" s="428" t="s">
        <v>355</v>
      </c>
      <c r="C38" s="435" t="s">
        <v>235</v>
      </c>
      <c r="D38" s="430" t="s">
        <v>358</v>
      </c>
      <c r="E38" s="431">
        <v>0</v>
      </c>
      <c r="F38" s="431">
        <v>10.3</v>
      </c>
      <c r="G38" s="431">
        <f t="shared" si="1"/>
        <v>10.3</v>
      </c>
      <c r="H38" s="432" t="s">
        <v>293</v>
      </c>
      <c r="I38" s="433">
        <f>900000*G38</f>
        <v>9270000</v>
      </c>
      <c r="K38" s="434"/>
    </row>
    <row r="39" spans="1:11" ht="25.5">
      <c r="A39" s="427">
        <v>34</v>
      </c>
      <c r="B39" s="428" t="s">
        <v>355</v>
      </c>
      <c r="C39" s="435" t="s">
        <v>230</v>
      </c>
      <c r="D39" s="430" t="s">
        <v>359</v>
      </c>
      <c r="E39" s="431">
        <v>12</v>
      </c>
      <c r="F39" s="431">
        <v>21.51</v>
      </c>
      <c r="G39" s="431">
        <f t="shared" si="1"/>
        <v>9.5100000000000016</v>
      </c>
      <c r="H39" s="432" t="s">
        <v>293</v>
      </c>
      <c r="I39" s="433">
        <f>900000*G39</f>
        <v>8559000.0000000019</v>
      </c>
      <c r="K39" s="434"/>
    </row>
    <row r="40" spans="1:11" ht="38.25">
      <c r="A40" s="427">
        <v>35</v>
      </c>
      <c r="B40" s="428" t="s">
        <v>355</v>
      </c>
      <c r="C40" s="435" t="s">
        <v>360</v>
      </c>
      <c r="D40" s="430" t="s">
        <v>361</v>
      </c>
      <c r="E40" s="431">
        <v>65.94</v>
      </c>
      <c r="F40" s="431">
        <v>70.87</v>
      </c>
      <c r="G40" s="431">
        <f t="shared" si="1"/>
        <v>4.9300000000000068</v>
      </c>
      <c r="H40" s="432" t="s">
        <v>317</v>
      </c>
      <c r="I40" s="433">
        <v>838100</v>
      </c>
      <c r="K40" s="434"/>
    </row>
    <row r="41" spans="1:11" ht="25.5">
      <c r="A41" s="427">
        <v>36</v>
      </c>
      <c r="B41" s="428" t="s">
        <v>355</v>
      </c>
      <c r="C41" s="435" t="s">
        <v>215</v>
      </c>
      <c r="D41" s="430" t="s">
        <v>362</v>
      </c>
      <c r="E41" s="431">
        <v>2.3170000000000002</v>
      </c>
      <c r="F41" s="431">
        <v>18.22</v>
      </c>
      <c r="G41" s="431">
        <f t="shared" si="1"/>
        <v>15.902999999999999</v>
      </c>
      <c r="H41" s="432" t="s">
        <v>122</v>
      </c>
      <c r="I41" s="433">
        <f>918337*G41</f>
        <v>14604313.310999999</v>
      </c>
      <c r="K41" s="434"/>
    </row>
    <row r="42" spans="1:11" ht="25.5">
      <c r="A42" s="427">
        <v>37</v>
      </c>
      <c r="B42" s="428" t="s">
        <v>355</v>
      </c>
      <c r="C42" s="435" t="s">
        <v>363</v>
      </c>
      <c r="D42" s="430" t="s">
        <v>364</v>
      </c>
      <c r="E42" s="431">
        <v>5.36</v>
      </c>
      <c r="F42" s="431">
        <v>10.46</v>
      </c>
      <c r="G42" s="431">
        <f t="shared" si="1"/>
        <v>5.1000000000000005</v>
      </c>
      <c r="H42" s="432" t="s">
        <v>333</v>
      </c>
      <c r="I42" s="433">
        <v>866999.99999999988</v>
      </c>
      <c r="K42" s="434"/>
    </row>
    <row r="43" spans="1:11" s="464" customFormat="1" ht="25.5">
      <c r="A43" s="427">
        <v>38</v>
      </c>
      <c r="B43" s="458" t="s">
        <v>355</v>
      </c>
      <c r="C43" s="459" t="s">
        <v>44</v>
      </c>
      <c r="D43" s="460" t="s">
        <v>365</v>
      </c>
      <c r="E43" s="461">
        <v>34.200000000000003</v>
      </c>
      <c r="F43" s="461">
        <v>40.78</v>
      </c>
      <c r="G43" s="431">
        <f t="shared" si="1"/>
        <v>6.5799999999999983</v>
      </c>
      <c r="H43" s="462" t="s">
        <v>333</v>
      </c>
      <c r="I43" s="463">
        <v>1118600</v>
      </c>
      <c r="K43" s="465"/>
    </row>
    <row r="44" spans="1:11" ht="25.5">
      <c r="A44" s="427">
        <v>39</v>
      </c>
      <c r="B44" s="428" t="s">
        <v>355</v>
      </c>
      <c r="C44" s="435" t="s">
        <v>245</v>
      </c>
      <c r="D44" s="430" t="s">
        <v>366</v>
      </c>
      <c r="E44" s="431">
        <v>29.55</v>
      </c>
      <c r="F44" s="431">
        <v>32.82</v>
      </c>
      <c r="G44" s="431">
        <f t="shared" si="1"/>
        <v>3.2699999999999996</v>
      </c>
      <c r="H44" s="432" t="s">
        <v>293</v>
      </c>
      <c r="I44" s="433">
        <f>900000*G44+43900</f>
        <v>2986899.9999999995</v>
      </c>
      <c r="K44" s="434"/>
    </row>
    <row r="45" spans="1:11" ht="25.5">
      <c r="A45" s="427">
        <v>40</v>
      </c>
      <c r="B45" s="428" t="s">
        <v>355</v>
      </c>
      <c r="C45" s="435" t="s">
        <v>367</v>
      </c>
      <c r="D45" s="430" t="s">
        <v>368</v>
      </c>
      <c r="E45" s="431">
        <v>10.15</v>
      </c>
      <c r="F45" s="431">
        <v>12.55</v>
      </c>
      <c r="G45" s="431">
        <f t="shared" si="1"/>
        <v>2.4000000000000004</v>
      </c>
      <c r="H45" s="432" t="s">
        <v>333</v>
      </c>
      <c r="I45" s="433">
        <v>408000</v>
      </c>
      <c r="K45" s="434"/>
    </row>
    <row r="46" spans="1:11" s="464" customFormat="1" ht="25.5">
      <c r="A46" s="427">
        <v>41</v>
      </c>
      <c r="B46" s="458" t="s">
        <v>355</v>
      </c>
      <c r="C46" s="459" t="s">
        <v>83</v>
      </c>
      <c r="D46" s="460" t="s">
        <v>369</v>
      </c>
      <c r="E46" s="461">
        <v>23.3</v>
      </c>
      <c r="F46" s="461">
        <v>27.11</v>
      </c>
      <c r="G46" s="431">
        <f t="shared" si="1"/>
        <v>3.8099999999999987</v>
      </c>
      <c r="H46" s="462" t="s">
        <v>370</v>
      </c>
      <c r="I46" s="463">
        <v>647700</v>
      </c>
      <c r="K46" s="465"/>
    </row>
    <row r="47" spans="1:11" ht="25.5">
      <c r="A47" s="427">
        <v>42</v>
      </c>
      <c r="B47" s="428" t="s">
        <v>355</v>
      </c>
      <c r="C47" s="435" t="s">
        <v>371</v>
      </c>
      <c r="D47" s="430" t="s">
        <v>372</v>
      </c>
      <c r="E47" s="431">
        <v>23.08</v>
      </c>
      <c r="F47" s="431">
        <v>31.61</v>
      </c>
      <c r="G47" s="431">
        <f t="shared" si="1"/>
        <v>8.5300000000000011</v>
      </c>
      <c r="H47" s="432" t="s">
        <v>310</v>
      </c>
      <c r="I47" s="433">
        <v>1450100</v>
      </c>
      <c r="K47" s="434"/>
    </row>
    <row r="48" spans="1:11" ht="25.5">
      <c r="A48" s="427">
        <v>43</v>
      </c>
      <c r="B48" s="428" t="s">
        <v>355</v>
      </c>
      <c r="C48" s="435" t="s">
        <v>373</v>
      </c>
      <c r="D48" s="430" t="s">
        <v>374</v>
      </c>
      <c r="E48" s="431">
        <v>45.68</v>
      </c>
      <c r="F48" s="431">
        <v>47.58</v>
      </c>
      <c r="G48" s="431">
        <f t="shared" si="1"/>
        <v>1.8999999999999986</v>
      </c>
      <c r="H48" s="432" t="s">
        <v>310</v>
      </c>
      <c r="I48" s="433">
        <v>323000</v>
      </c>
      <c r="K48" s="434"/>
    </row>
    <row r="49" spans="1:11" ht="25.5">
      <c r="A49" s="427">
        <v>44</v>
      </c>
      <c r="B49" s="428" t="s">
        <v>355</v>
      </c>
      <c r="C49" s="435" t="s">
        <v>375</v>
      </c>
      <c r="D49" s="430" t="s">
        <v>376</v>
      </c>
      <c r="E49" s="431">
        <v>0</v>
      </c>
      <c r="F49" s="431">
        <v>7.6</v>
      </c>
      <c r="G49" s="431">
        <f t="shared" si="1"/>
        <v>7.6</v>
      </c>
      <c r="H49" s="432" t="s">
        <v>377</v>
      </c>
      <c r="I49" s="433">
        <v>1292000</v>
      </c>
      <c r="K49" s="434"/>
    </row>
    <row r="50" spans="1:11" ht="25.5">
      <c r="A50" s="427">
        <v>45</v>
      </c>
      <c r="B50" s="428" t="s">
        <v>355</v>
      </c>
      <c r="C50" s="435" t="s">
        <v>378</v>
      </c>
      <c r="D50" s="430" t="s">
        <v>379</v>
      </c>
      <c r="E50" s="431">
        <v>18.37</v>
      </c>
      <c r="F50" s="431">
        <v>21.53</v>
      </c>
      <c r="G50" s="431">
        <f t="shared" si="1"/>
        <v>3.16</v>
      </c>
      <c r="H50" s="432" t="s">
        <v>377</v>
      </c>
      <c r="I50" s="433">
        <f>170000*G50</f>
        <v>537200</v>
      </c>
      <c r="K50" s="434"/>
    </row>
    <row r="51" spans="1:11" ht="25.5">
      <c r="A51" s="427">
        <v>46</v>
      </c>
      <c r="B51" s="428" t="s">
        <v>355</v>
      </c>
      <c r="C51" s="435" t="s">
        <v>380</v>
      </c>
      <c r="D51" s="430" t="s">
        <v>381</v>
      </c>
      <c r="E51" s="431">
        <v>1.61</v>
      </c>
      <c r="F51" s="431">
        <v>7.96</v>
      </c>
      <c r="G51" s="431">
        <f t="shared" si="1"/>
        <v>6.35</v>
      </c>
      <c r="H51" s="432" t="s">
        <v>333</v>
      </c>
      <c r="I51" s="433">
        <f>170000*G51</f>
        <v>1079500</v>
      </c>
      <c r="K51" s="434"/>
    </row>
    <row r="52" spans="1:11" ht="25.5">
      <c r="A52" s="427">
        <v>47</v>
      </c>
      <c r="B52" s="428" t="s">
        <v>355</v>
      </c>
      <c r="C52" s="435" t="s">
        <v>382</v>
      </c>
      <c r="D52" s="430" t="s">
        <v>383</v>
      </c>
      <c r="E52" s="431">
        <v>0</v>
      </c>
      <c r="F52" s="431">
        <v>6.91</v>
      </c>
      <c r="G52" s="431">
        <f t="shared" si="1"/>
        <v>6.91</v>
      </c>
      <c r="H52" s="432" t="s">
        <v>333</v>
      </c>
      <c r="I52" s="433">
        <v>810000</v>
      </c>
      <c r="K52" s="434"/>
    </row>
    <row r="53" spans="1:11" ht="25.5">
      <c r="A53" s="427">
        <v>48</v>
      </c>
      <c r="B53" s="428" t="s">
        <v>355</v>
      </c>
      <c r="C53" s="435" t="s">
        <v>384</v>
      </c>
      <c r="D53" s="430" t="s">
        <v>385</v>
      </c>
      <c r="E53" s="431">
        <v>0</v>
      </c>
      <c r="F53" s="431">
        <v>5.56</v>
      </c>
      <c r="G53" s="431">
        <f t="shared" si="1"/>
        <v>5.56</v>
      </c>
      <c r="H53" s="432" t="s">
        <v>333</v>
      </c>
      <c r="I53" s="433">
        <v>560000</v>
      </c>
      <c r="K53" s="434"/>
    </row>
    <row r="54" spans="1:11" ht="25.5">
      <c r="A54" s="427">
        <v>49</v>
      </c>
      <c r="B54" s="428" t="s">
        <v>355</v>
      </c>
      <c r="C54" s="435" t="s">
        <v>386</v>
      </c>
      <c r="D54" s="430" t="s">
        <v>387</v>
      </c>
      <c r="E54" s="431">
        <v>6.6</v>
      </c>
      <c r="F54" s="431">
        <v>14.06</v>
      </c>
      <c r="G54" s="431">
        <f t="shared" si="1"/>
        <v>7.4600000000000009</v>
      </c>
      <c r="H54" s="432" t="s">
        <v>333</v>
      </c>
      <c r="I54" s="433">
        <f>G54*170000</f>
        <v>1268200.0000000002</v>
      </c>
      <c r="K54" s="434"/>
    </row>
    <row r="55" spans="1:11" ht="38.25">
      <c r="A55" s="427">
        <v>50</v>
      </c>
      <c r="B55" s="428" t="s">
        <v>355</v>
      </c>
      <c r="C55" s="435" t="s">
        <v>388</v>
      </c>
      <c r="D55" s="430" t="s">
        <v>389</v>
      </c>
      <c r="E55" s="431">
        <v>13.29</v>
      </c>
      <c r="F55" s="431">
        <v>15.15</v>
      </c>
      <c r="G55" s="431">
        <f t="shared" si="1"/>
        <v>1.8600000000000012</v>
      </c>
      <c r="H55" s="432" t="s">
        <v>317</v>
      </c>
      <c r="I55" s="433">
        <v>559500</v>
      </c>
      <c r="K55" s="434"/>
    </row>
    <row r="56" spans="1:11" ht="25.5">
      <c r="A56" s="427">
        <v>51</v>
      </c>
      <c r="B56" s="428" t="s">
        <v>390</v>
      </c>
      <c r="C56" s="435" t="s">
        <v>391</v>
      </c>
      <c r="D56" s="430" t="s">
        <v>392</v>
      </c>
      <c r="E56" s="431">
        <v>21.988</v>
      </c>
      <c r="F56" s="431">
        <v>34.923999999999999</v>
      </c>
      <c r="G56" s="431">
        <f t="shared" si="1"/>
        <v>12.936</v>
      </c>
      <c r="H56" s="432" t="s">
        <v>293</v>
      </c>
      <c r="I56" s="433">
        <f>12936000-269010</f>
        <v>12666990</v>
      </c>
      <c r="K56" s="434"/>
    </row>
    <row r="57" spans="1:11" ht="25.5">
      <c r="A57" s="427">
        <v>52</v>
      </c>
      <c r="B57" s="428" t="s">
        <v>390</v>
      </c>
      <c r="C57" s="435" t="s">
        <v>393</v>
      </c>
      <c r="D57" s="430" t="s">
        <v>394</v>
      </c>
      <c r="E57" s="431">
        <v>5</v>
      </c>
      <c r="F57" s="431">
        <v>13.9</v>
      </c>
      <c r="G57" s="431">
        <f t="shared" si="1"/>
        <v>8.9</v>
      </c>
      <c r="H57" s="432" t="s">
        <v>333</v>
      </c>
      <c r="I57" s="433">
        <v>1513000</v>
      </c>
      <c r="K57" s="434"/>
    </row>
    <row r="58" spans="1:11" ht="25.5">
      <c r="A58" s="427">
        <v>53</v>
      </c>
      <c r="B58" s="428" t="s">
        <v>390</v>
      </c>
      <c r="C58" s="435" t="s">
        <v>120</v>
      </c>
      <c r="D58" s="430" t="s">
        <v>121</v>
      </c>
      <c r="E58" s="431">
        <v>0</v>
      </c>
      <c r="F58" s="431">
        <v>20</v>
      </c>
      <c r="G58" s="431">
        <f t="shared" si="1"/>
        <v>20</v>
      </c>
      <c r="H58" s="432" t="s">
        <v>122</v>
      </c>
      <c r="I58" s="433">
        <v>6000000</v>
      </c>
      <c r="K58" s="434"/>
    </row>
    <row r="59" spans="1:11" ht="25.5">
      <c r="A59" s="427">
        <v>54</v>
      </c>
      <c r="B59" s="428" t="s">
        <v>390</v>
      </c>
      <c r="C59" s="435" t="s">
        <v>395</v>
      </c>
      <c r="D59" s="430" t="s">
        <v>396</v>
      </c>
      <c r="E59" s="431">
        <v>25.988</v>
      </c>
      <c r="F59" s="427">
        <v>30.63</v>
      </c>
      <c r="G59" s="431">
        <f t="shared" si="1"/>
        <v>4.6419999999999995</v>
      </c>
      <c r="H59" s="440" t="s">
        <v>397</v>
      </c>
      <c r="I59" s="441">
        <f>900000*G59</f>
        <v>4177799.9999999995</v>
      </c>
      <c r="K59" s="434"/>
    </row>
    <row r="60" spans="1:11" ht="25.5">
      <c r="A60" s="427">
        <v>55</v>
      </c>
      <c r="B60" s="428" t="s">
        <v>390</v>
      </c>
      <c r="C60" s="435" t="s">
        <v>395</v>
      </c>
      <c r="D60" s="442" t="s">
        <v>396</v>
      </c>
      <c r="E60" s="431">
        <v>23.09</v>
      </c>
      <c r="F60" s="427">
        <v>25.89</v>
      </c>
      <c r="G60" s="431">
        <f t="shared" si="1"/>
        <v>2.8000000000000007</v>
      </c>
      <c r="H60" s="432" t="s">
        <v>122</v>
      </c>
      <c r="I60" s="441">
        <v>840000</v>
      </c>
      <c r="K60" s="434"/>
    </row>
    <row r="61" spans="1:11" ht="25.5">
      <c r="A61" s="427">
        <v>56</v>
      </c>
      <c r="B61" s="428" t="s">
        <v>390</v>
      </c>
      <c r="C61" s="435" t="s">
        <v>395</v>
      </c>
      <c r="D61" s="442" t="s">
        <v>396</v>
      </c>
      <c r="E61" s="431">
        <v>30.588999999999999</v>
      </c>
      <c r="F61" s="427">
        <v>39.619999999999997</v>
      </c>
      <c r="G61" s="431">
        <f t="shared" si="1"/>
        <v>9.0309999999999988</v>
      </c>
      <c r="H61" s="440" t="s">
        <v>122</v>
      </c>
      <c r="I61" s="441">
        <f>300000*G61</f>
        <v>2709299.9999999995</v>
      </c>
      <c r="K61" s="434"/>
    </row>
    <row r="62" spans="1:11" ht="25.5">
      <c r="A62" s="427">
        <v>57</v>
      </c>
      <c r="B62" s="428" t="s">
        <v>390</v>
      </c>
      <c r="C62" s="435" t="s">
        <v>264</v>
      </c>
      <c r="D62" s="430" t="s">
        <v>398</v>
      </c>
      <c r="E62" s="431">
        <v>60.14</v>
      </c>
      <c r="F62" s="431">
        <v>71.52</v>
      </c>
      <c r="G62" s="431">
        <f t="shared" si="1"/>
        <v>11.379999999999995</v>
      </c>
      <c r="H62" s="432" t="s">
        <v>293</v>
      </c>
      <c r="I62" s="433">
        <f>900000*G62</f>
        <v>10241999.999999996</v>
      </c>
      <c r="K62" s="434"/>
    </row>
    <row r="63" spans="1:11" ht="25.5">
      <c r="A63" s="427">
        <v>58</v>
      </c>
      <c r="B63" s="428" t="s">
        <v>390</v>
      </c>
      <c r="C63" s="435" t="s">
        <v>399</v>
      </c>
      <c r="D63" s="430" t="s">
        <v>400</v>
      </c>
      <c r="E63" s="431">
        <v>0</v>
      </c>
      <c r="F63" s="431">
        <v>3.6</v>
      </c>
      <c r="G63" s="431">
        <f t="shared" si="1"/>
        <v>3.6</v>
      </c>
      <c r="H63" s="432" t="s">
        <v>333</v>
      </c>
      <c r="I63" s="433">
        <v>612000</v>
      </c>
      <c r="K63" s="434"/>
    </row>
    <row r="64" spans="1:11" ht="25.5">
      <c r="A64" s="427">
        <v>59</v>
      </c>
      <c r="B64" s="428" t="s">
        <v>390</v>
      </c>
      <c r="C64" s="435" t="s">
        <v>401</v>
      </c>
      <c r="D64" s="430" t="s">
        <v>402</v>
      </c>
      <c r="E64" s="431">
        <v>0</v>
      </c>
      <c r="F64" s="431">
        <v>5.8</v>
      </c>
      <c r="G64" s="431">
        <f t="shared" si="1"/>
        <v>5.8</v>
      </c>
      <c r="H64" s="432" t="s">
        <v>343</v>
      </c>
      <c r="I64" s="433">
        <v>377000</v>
      </c>
      <c r="K64" s="434"/>
    </row>
    <row r="65" spans="1:11" ht="25.5">
      <c r="A65" s="427">
        <v>60</v>
      </c>
      <c r="B65" s="428" t="s">
        <v>390</v>
      </c>
      <c r="C65" s="435" t="s">
        <v>403</v>
      </c>
      <c r="D65" s="430" t="s">
        <v>404</v>
      </c>
      <c r="E65" s="431">
        <v>0</v>
      </c>
      <c r="F65" s="431">
        <v>0.87</v>
      </c>
      <c r="G65" s="431">
        <f t="shared" si="1"/>
        <v>0.87</v>
      </c>
      <c r="H65" s="432" t="s">
        <v>293</v>
      </c>
      <c r="I65" s="433">
        <f>1000000*G65</f>
        <v>870000</v>
      </c>
      <c r="K65" s="434"/>
    </row>
    <row r="66" spans="1:11" ht="25.5">
      <c r="A66" s="427">
        <v>61</v>
      </c>
      <c r="B66" s="428" t="s">
        <v>390</v>
      </c>
      <c r="C66" s="435" t="s">
        <v>405</v>
      </c>
      <c r="D66" s="430" t="s">
        <v>406</v>
      </c>
      <c r="E66" s="431">
        <v>3.64</v>
      </c>
      <c r="F66" s="431">
        <v>5.19</v>
      </c>
      <c r="G66" s="431">
        <f t="shared" si="1"/>
        <v>1.5500000000000003</v>
      </c>
      <c r="H66" s="432" t="s">
        <v>333</v>
      </c>
      <c r="I66" s="433">
        <f>170000*G66</f>
        <v>263500.00000000006</v>
      </c>
      <c r="J66" s="439"/>
      <c r="K66" s="434"/>
    </row>
    <row r="67" spans="1:11">
      <c r="A67" s="427">
        <v>62</v>
      </c>
      <c r="B67" s="624" t="s">
        <v>390</v>
      </c>
      <c r="C67" s="623" t="s">
        <v>459</v>
      </c>
      <c r="D67" s="627" t="s">
        <v>460</v>
      </c>
      <c r="E67" s="625">
        <v>0</v>
      </c>
      <c r="F67" s="625">
        <v>2</v>
      </c>
      <c r="G67" s="625">
        <f>F67-E67</f>
        <v>2</v>
      </c>
      <c r="H67" s="469" t="s">
        <v>466</v>
      </c>
      <c r="I67" s="629">
        <f>G67*1000000</f>
        <v>2000000</v>
      </c>
      <c r="J67" s="439"/>
      <c r="K67" s="434"/>
    </row>
    <row r="68" spans="1:11" ht="25.5">
      <c r="A68" s="427">
        <v>63</v>
      </c>
      <c r="B68" s="428" t="s">
        <v>390</v>
      </c>
      <c r="C68" s="435" t="s">
        <v>407</v>
      </c>
      <c r="D68" s="430" t="s">
        <v>408</v>
      </c>
      <c r="E68" s="431">
        <v>0</v>
      </c>
      <c r="F68" s="431">
        <v>2.8</v>
      </c>
      <c r="G68" s="431">
        <f t="shared" si="1"/>
        <v>2.8</v>
      </c>
      <c r="H68" s="432" t="s">
        <v>329</v>
      </c>
      <c r="I68" s="433">
        <v>2800000</v>
      </c>
      <c r="J68" s="438"/>
      <c r="K68" s="434"/>
    </row>
    <row r="69" spans="1:11">
      <c r="A69" s="427"/>
      <c r="B69" s="428"/>
      <c r="C69" s="435"/>
      <c r="D69" s="430"/>
      <c r="E69" s="431"/>
      <c r="F69" s="431"/>
      <c r="G69" s="484">
        <f>SUM(G6:G68)</f>
        <v>380.88600000000014</v>
      </c>
      <c r="H69" s="443" t="s">
        <v>277</v>
      </c>
      <c r="I69" s="658">
        <f>SUM(I6:I68)</f>
        <v>169189483.31099999</v>
      </c>
      <c r="J69" s="438"/>
      <c r="K69" s="434"/>
    </row>
    <row r="70" spans="1:11">
      <c r="A70" s="427"/>
      <c r="B70" s="428"/>
      <c r="C70" s="435"/>
      <c r="D70" s="430"/>
      <c r="E70" s="431"/>
      <c r="F70" s="431"/>
      <c r="G70" s="431"/>
      <c r="H70" s="432"/>
      <c r="I70" s="433"/>
      <c r="J70" s="438"/>
      <c r="K70" s="434"/>
    </row>
    <row r="71" spans="1:11" ht="23.25">
      <c r="A71" s="620" t="s">
        <v>409</v>
      </c>
      <c r="B71" s="621"/>
      <c r="C71" s="621"/>
      <c r="D71" s="621"/>
      <c r="E71" s="621"/>
      <c r="F71" s="621"/>
      <c r="G71" s="621"/>
      <c r="H71" s="621"/>
      <c r="I71" s="622"/>
      <c r="J71" s="438"/>
      <c r="K71" s="434"/>
    </row>
    <row r="72" spans="1:11" ht="25.5">
      <c r="A72" s="623">
        <v>1</v>
      </c>
      <c r="B72" s="624" t="s">
        <v>290</v>
      </c>
      <c r="C72" s="625" t="s">
        <v>410</v>
      </c>
      <c r="D72" s="467" t="s">
        <v>411</v>
      </c>
      <c r="E72" s="625">
        <v>16.47</v>
      </c>
      <c r="F72" s="625">
        <v>23.27</v>
      </c>
      <c r="G72" s="625">
        <v>6.8</v>
      </c>
      <c r="H72" s="469" t="s">
        <v>412</v>
      </c>
      <c r="I72" s="660">
        <v>815880</v>
      </c>
    </row>
    <row r="73" spans="1:11" ht="25.5">
      <c r="A73" s="623">
        <v>2</v>
      </c>
      <c r="B73" s="624" t="s">
        <v>290</v>
      </c>
      <c r="C73" s="625" t="s">
        <v>180</v>
      </c>
      <c r="D73" s="467" t="s">
        <v>413</v>
      </c>
      <c r="E73" s="468">
        <v>32.47</v>
      </c>
      <c r="F73" s="468">
        <v>37.630000000000003</v>
      </c>
      <c r="G73" s="468">
        <v>5.16</v>
      </c>
      <c r="H73" s="469" t="s">
        <v>122</v>
      </c>
      <c r="I73" s="660">
        <v>877200</v>
      </c>
    </row>
    <row r="74" spans="1:11">
      <c r="A74" s="623">
        <v>3</v>
      </c>
      <c r="B74" s="624" t="s">
        <v>290</v>
      </c>
      <c r="C74" s="625" t="s">
        <v>180</v>
      </c>
      <c r="D74" s="467" t="s">
        <v>414</v>
      </c>
      <c r="E74" s="468">
        <v>37.630000000000003</v>
      </c>
      <c r="F74" s="468">
        <v>47.97</v>
      </c>
      <c r="G74" s="468">
        <v>10.34</v>
      </c>
      <c r="H74" s="469" t="s">
        <v>412</v>
      </c>
      <c r="I74" s="660">
        <v>1240800</v>
      </c>
    </row>
    <row r="75" spans="1:11" ht="25.5">
      <c r="A75" s="623">
        <v>4</v>
      </c>
      <c r="B75" s="624" t="s">
        <v>290</v>
      </c>
      <c r="C75" s="625" t="s">
        <v>415</v>
      </c>
      <c r="D75" s="467" t="s">
        <v>416</v>
      </c>
      <c r="E75" s="626">
        <v>6.45</v>
      </c>
      <c r="F75" s="626">
        <v>9</v>
      </c>
      <c r="G75" s="626">
        <v>2.5499999999999998</v>
      </c>
      <c r="H75" s="469" t="s">
        <v>417</v>
      </c>
      <c r="I75" s="661">
        <v>433500</v>
      </c>
    </row>
    <row r="76" spans="1:11" ht="25.5">
      <c r="A76" s="623">
        <v>5</v>
      </c>
      <c r="B76" s="624" t="s">
        <v>290</v>
      </c>
      <c r="C76" s="625" t="s">
        <v>418</v>
      </c>
      <c r="D76" s="467" t="s">
        <v>419</v>
      </c>
      <c r="E76" s="468">
        <v>0.1</v>
      </c>
      <c r="F76" s="468">
        <v>2.7</v>
      </c>
      <c r="G76" s="468">
        <v>2.6</v>
      </c>
      <c r="H76" s="469" t="s">
        <v>122</v>
      </c>
      <c r="I76" s="660">
        <v>442000</v>
      </c>
    </row>
    <row r="77" spans="1:11" ht="25.5">
      <c r="A77" s="623">
        <v>6</v>
      </c>
      <c r="B77" s="624" t="s">
        <v>290</v>
      </c>
      <c r="C77" s="625" t="s">
        <v>420</v>
      </c>
      <c r="D77" s="467" t="s">
        <v>421</v>
      </c>
      <c r="E77" s="468">
        <v>0</v>
      </c>
      <c r="F77" s="468">
        <v>1.6</v>
      </c>
      <c r="G77" s="468">
        <v>1.6</v>
      </c>
      <c r="H77" s="469" t="s">
        <v>122</v>
      </c>
      <c r="I77" s="660">
        <v>272000</v>
      </c>
    </row>
    <row r="78" spans="1:11" ht="25.5">
      <c r="A78" s="623">
        <v>7</v>
      </c>
      <c r="B78" s="624" t="s">
        <v>290</v>
      </c>
      <c r="C78" s="625" t="s">
        <v>424</v>
      </c>
      <c r="D78" s="467" t="s">
        <v>425</v>
      </c>
      <c r="E78" s="468">
        <v>14</v>
      </c>
      <c r="F78" s="468">
        <v>20.05</v>
      </c>
      <c r="G78" s="468">
        <v>6.05</v>
      </c>
      <c r="H78" s="469" t="s">
        <v>426</v>
      </c>
      <c r="I78" s="660">
        <v>726000</v>
      </c>
    </row>
    <row r="79" spans="1:11">
      <c r="A79" s="623">
        <v>8</v>
      </c>
      <c r="B79" s="624" t="s">
        <v>290</v>
      </c>
      <c r="C79" s="625" t="s">
        <v>464</v>
      </c>
      <c r="D79" s="467" t="s">
        <v>465</v>
      </c>
      <c r="E79" s="468"/>
      <c r="F79" s="468"/>
      <c r="G79" s="468">
        <v>7</v>
      </c>
      <c r="H79" s="469" t="s">
        <v>18</v>
      </c>
      <c r="I79" s="660">
        <f>1000000*G79</f>
        <v>7000000</v>
      </c>
    </row>
    <row r="80" spans="1:11" ht="38.25">
      <c r="A80" s="623">
        <v>9</v>
      </c>
      <c r="B80" s="624" t="s">
        <v>344</v>
      </c>
      <c r="C80" s="625" t="s">
        <v>427</v>
      </c>
      <c r="D80" s="627" t="s">
        <v>428</v>
      </c>
      <c r="E80" s="625">
        <v>10.225</v>
      </c>
      <c r="F80" s="625">
        <v>16.489999999999998</v>
      </c>
      <c r="G80" s="625">
        <v>6.2649999999999988</v>
      </c>
      <c r="H80" s="467" t="s">
        <v>429</v>
      </c>
      <c r="I80" s="662">
        <v>1066393.8242549563</v>
      </c>
    </row>
    <row r="81" spans="1:13" ht="25.5">
      <c r="A81" s="623">
        <v>10</v>
      </c>
      <c r="B81" s="624" t="s">
        <v>344</v>
      </c>
      <c r="C81" s="625" t="s">
        <v>145</v>
      </c>
      <c r="D81" s="627" t="s">
        <v>430</v>
      </c>
      <c r="E81" s="625">
        <v>27.376000000000001</v>
      </c>
      <c r="F81" s="625">
        <v>30.66</v>
      </c>
      <c r="G81" s="625">
        <v>2.69</v>
      </c>
      <c r="H81" s="467" t="s">
        <v>122</v>
      </c>
      <c r="I81" s="662">
        <v>1348756.1212838239</v>
      </c>
    </row>
    <row r="82" spans="1:13" ht="25.5">
      <c r="A82" s="623">
        <v>11</v>
      </c>
      <c r="B82" s="624" t="s">
        <v>344</v>
      </c>
      <c r="C82" s="625" t="s">
        <v>347</v>
      </c>
      <c r="D82" s="627" t="s">
        <v>348</v>
      </c>
      <c r="E82" s="625">
        <v>16.89</v>
      </c>
      <c r="F82" s="625">
        <v>18.54</v>
      </c>
      <c r="G82" s="625">
        <v>1.6499999999999986</v>
      </c>
      <c r="H82" s="467" t="s">
        <v>431</v>
      </c>
      <c r="I82" s="662">
        <v>1497152.5527628385</v>
      </c>
    </row>
    <row r="83" spans="1:13" ht="25.5">
      <c r="A83" s="623">
        <v>12</v>
      </c>
      <c r="B83" s="624" t="s">
        <v>344</v>
      </c>
      <c r="C83" s="625" t="s">
        <v>351</v>
      </c>
      <c r="D83" s="627" t="s">
        <v>352</v>
      </c>
      <c r="E83" s="625">
        <v>1.05</v>
      </c>
      <c r="F83" s="625">
        <v>1.73</v>
      </c>
      <c r="G83" s="625">
        <f t="shared" ref="G83:G84" si="2">F83-E83</f>
        <v>0.67999999999999994</v>
      </c>
      <c r="H83" s="467" t="s">
        <v>432</v>
      </c>
      <c r="I83" s="662">
        <v>644083.4382205304</v>
      </c>
    </row>
    <row r="84" spans="1:13" ht="25.5">
      <c r="A84" s="623">
        <v>13</v>
      </c>
      <c r="B84" s="624" t="s">
        <v>344</v>
      </c>
      <c r="C84" s="625" t="s">
        <v>433</v>
      </c>
      <c r="D84" s="627" t="s">
        <v>434</v>
      </c>
      <c r="E84" s="625">
        <v>17.63</v>
      </c>
      <c r="F84" s="625">
        <v>19.36</v>
      </c>
      <c r="G84" s="625">
        <f t="shared" si="2"/>
        <v>1.7300000000000004</v>
      </c>
      <c r="H84" s="467" t="s">
        <v>435</v>
      </c>
      <c r="I84" s="662">
        <v>829463.06347785168</v>
      </c>
    </row>
    <row r="85" spans="1:13" ht="25.5">
      <c r="A85" s="623">
        <v>14</v>
      </c>
      <c r="B85" s="624" t="s">
        <v>326</v>
      </c>
      <c r="C85" s="625" t="s">
        <v>436</v>
      </c>
      <c r="D85" s="627" t="s">
        <v>437</v>
      </c>
      <c r="E85" s="625">
        <v>3.5</v>
      </c>
      <c r="F85" s="625">
        <v>10.4</v>
      </c>
      <c r="G85" s="468">
        <v>6.9</v>
      </c>
      <c r="H85" s="628" t="s">
        <v>438</v>
      </c>
      <c r="I85" s="662">
        <v>2070000</v>
      </c>
    </row>
    <row r="86" spans="1:13" ht="25.5">
      <c r="A86" s="623">
        <v>15</v>
      </c>
      <c r="B86" s="624" t="s">
        <v>441</v>
      </c>
      <c r="C86" s="625" t="s">
        <v>442</v>
      </c>
      <c r="D86" s="627" t="s">
        <v>443</v>
      </c>
      <c r="E86" s="625">
        <v>24.2</v>
      </c>
      <c r="F86" s="625">
        <v>32.200000000000003</v>
      </c>
      <c r="G86" s="468">
        <v>8</v>
      </c>
      <c r="H86" s="467" t="s">
        <v>333</v>
      </c>
      <c r="I86" s="663">
        <v>1264800</v>
      </c>
    </row>
    <row r="87" spans="1:13" ht="25.5">
      <c r="A87" s="623">
        <v>16</v>
      </c>
      <c r="B87" s="624" t="s">
        <v>441</v>
      </c>
      <c r="C87" s="625" t="s">
        <v>445</v>
      </c>
      <c r="D87" s="627" t="s">
        <v>446</v>
      </c>
      <c r="E87" s="625">
        <v>21.1</v>
      </c>
      <c r="F87" s="630">
        <v>27.286000000000001</v>
      </c>
      <c r="G87" s="468">
        <f>F87-E87</f>
        <v>6.1859999999999999</v>
      </c>
      <c r="H87" s="467" t="s">
        <v>444</v>
      </c>
      <c r="I87" s="663">
        <f>G87*158100</f>
        <v>978006.6</v>
      </c>
    </row>
    <row r="88" spans="1:13">
      <c r="A88" s="623">
        <v>17</v>
      </c>
      <c r="B88" s="624" t="s">
        <v>441</v>
      </c>
      <c r="C88" s="461" t="s">
        <v>447</v>
      </c>
      <c r="D88" s="631" t="s">
        <v>448</v>
      </c>
      <c r="E88" s="461">
        <v>10.435</v>
      </c>
      <c r="F88" s="632">
        <v>12.62</v>
      </c>
      <c r="G88" s="633">
        <f>F88-E88</f>
        <v>2.1849999999999987</v>
      </c>
      <c r="H88" s="634" t="s">
        <v>449</v>
      </c>
      <c r="I88" s="664">
        <f>G88*930000</f>
        <v>2032049.9999999988</v>
      </c>
    </row>
    <row r="89" spans="1:13" ht="38.25">
      <c r="A89" s="623">
        <v>18</v>
      </c>
      <c r="B89" s="624" t="s">
        <v>441</v>
      </c>
      <c r="C89" s="461" t="s">
        <v>450</v>
      </c>
      <c r="D89" s="631" t="s">
        <v>451</v>
      </c>
      <c r="E89" s="461">
        <v>17.72</v>
      </c>
      <c r="F89" s="632">
        <v>21.72</v>
      </c>
      <c r="G89" s="633">
        <f>F89-E89</f>
        <v>4</v>
      </c>
      <c r="H89" s="635" t="s">
        <v>452</v>
      </c>
      <c r="I89" s="664">
        <f>G89*465000</f>
        <v>1860000</v>
      </c>
    </row>
    <row r="90" spans="1:13" ht="25.5">
      <c r="A90" s="623">
        <v>19</v>
      </c>
      <c r="B90" s="624" t="s">
        <v>441</v>
      </c>
      <c r="C90" s="623" t="s">
        <v>113</v>
      </c>
      <c r="D90" s="627" t="s">
        <v>114</v>
      </c>
      <c r="E90" s="461">
        <v>6.72</v>
      </c>
      <c r="F90" s="461">
        <v>6.8620000000000001</v>
      </c>
      <c r="G90" s="461">
        <f>F90-E90</f>
        <v>0.14200000000000035</v>
      </c>
      <c r="H90" s="636" t="s">
        <v>329</v>
      </c>
      <c r="I90" s="664">
        <f>(930000*G90 +113.4)</f>
        <v>132173.40000000031</v>
      </c>
    </row>
    <row r="91" spans="1:13" s="444" customFormat="1" ht="25.35" customHeight="1">
      <c r="A91" s="623">
        <v>20</v>
      </c>
      <c r="B91" s="624" t="s">
        <v>390</v>
      </c>
      <c r="C91" s="623" t="s">
        <v>453</v>
      </c>
      <c r="D91" s="627" t="s">
        <v>454</v>
      </c>
      <c r="E91" s="625">
        <v>0</v>
      </c>
      <c r="F91" s="625">
        <v>6.54</v>
      </c>
      <c r="G91" s="625">
        <v>6.54</v>
      </c>
      <c r="H91" s="469" t="s">
        <v>122</v>
      </c>
      <c r="I91" s="663">
        <v>1824660</v>
      </c>
      <c r="J91" s="424"/>
      <c r="K91" s="424"/>
      <c r="L91" s="424"/>
      <c r="M91" s="424"/>
    </row>
    <row r="92" spans="1:13" s="444" customFormat="1" ht="25.35" customHeight="1">
      <c r="A92" s="623">
        <v>21</v>
      </c>
      <c r="B92" s="624" t="s">
        <v>355</v>
      </c>
      <c r="C92" s="637" t="s">
        <v>467</v>
      </c>
      <c r="D92" s="638" t="s">
        <v>468</v>
      </c>
      <c r="E92" s="637">
        <v>8.4499999999999993</v>
      </c>
      <c r="F92" s="637">
        <v>13.03</v>
      </c>
      <c r="G92" s="639">
        <f t="shared" ref="G92:G100" si="3">F92-E92</f>
        <v>4.58</v>
      </c>
      <c r="H92" s="640" t="s">
        <v>469</v>
      </c>
      <c r="I92" s="641">
        <v>1003433.33</v>
      </c>
      <c r="J92" s="424"/>
      <c r="K92" s="424"/>
      <c r="L92" s="424"/>
      <c r="M92" s="424"/>
    </row>
    <row r="93" spans="1:13" s="444" customFormat="1" ht="25.35" customHeight="1">
      <c r="A93" s="623">
        <v>22</v>
      </c>
      <c r="B93" s="624" t="s">
        <v>355</v>
      </c>
      <c r="C93" s="642" t="s">
        <v>470</v>
      </c>
      <c r="D93" s="643" t="s">
        <v>471</v>
      </c>
      <c r="E93" s="642">
        <v>10.7</v>
      </c>
      <c r="F93" s="642">
        <v>11.7</v>
      </c>
      <c r="G93" s="639">
        <f t="shared" si="3"/>
        <v>1</v>
      </c>
      <c r="H93" s="644" t="s">
        <v>472</v>
      </c>
      <c r="I93" s="645">
        <v>585336</v>
      </c>
      <c r="J93" s="424"/>
      <c r="K93" s="424"/>
      <c r="L93" s="424"/>
      <c r="M93" s="424"/>
    </row>
    <row r="94" spans="1:13" s="444" customFormat="1" ht="25.35" customHeight="1">
      <c r="A94" s="623">
        <v>23</v>
      </c>
      <c r="B94" s="624" t="s">
        <v>355</v>
      </c>
      <c r="C94" s="637" t="s">
        <v>473</v>
      </c>
      <c r="D94" s="646" t="s">
        <v>474</v>
      </c>
      <c r="E94" s="637">
        <v>0</v>
      </c>
      <c r="F94" s="637">
        <v>1.99</v>
      </c>
      <c r="G94" s="639">
        <f t="shared" si="3"/>
        <v>1.99</v>
      </c>
      <c r="H94" s="640" t="s">
        <v>469</v>
      </c>
      <c r="I94" s="647">
        <v>1087052.774</v>
      </c>
      <c r="J94" s="424"/>
      <c r="K94" s="424"/>
      <c r="L94" s="424"/>
      <c r="M94" s="424"/>
    </row>
    <row r="95" spans="1:13" s="444" customFormat="1" ht="25.35" customHeight="1">
      <c r="A95" s="623">
        <v>24</v>
      </c>
      <c r="B95" s="624" t="s">
        <v>355</v>
      </c>
      <c r="C95" s="648" t="s">
        <v>475</v>
      </c>
      <c r="D95" s="646" t="s">
        <v>476</v>
      </c>
      <c r="E95" s="637">
        <v>2.02</v>
      </c>
      <c r="F95" s="637">
        <v>8.34</v>
      </c>
      <c r="G95" s="639">
        <f t="shared" si="3"/>
        <v>6.32</v>
      </c>
      <c r="H95" s="640" t="s">
        <v>370</v>
      </c>
      <c r="I95" s="649">
        <v>1000791.662</v>
      </c>
      <c r="J95" s="424"/>
      <c r="K95" s="424"/>
      <c r="L95" s="424"/>
      <c r="M95" s="424"/>
    </row>
    <row r="96" spans="1:13" s="444" customFormat="1" ht="25.35" customHeight="1">
      <c r="A96" s="623">
        <v>25</v>
      </c>
      <c r="B96" s="624" t="s">
        <v>355</v>
      </c>
      <c r="C96" s="648" t="s">
        <v>477</v>
      </c>
      <c r="D96" s="646" t="s">
        <v>478</v>
      </c>
      <c r="E96" s="637">
        <v>0</v>
      </c>
      <c r="F96" s="637">
        <v>8.56</v>
      </c>
      <c r="G96" s="639">
        <f t="shared" si="3"/>
        <v>8.56</v>
      </c>
      <c r="H96" s="640" t="s">
        <v>469</v>
      </c>
      <c r="I96" s="649">
        <v>710837.84</v>
      </c>
      <c r="J96" s="424"/>
      <c r="K96" s="424"/>
      <c r="L96" s="424"/>
      <c r="M96" s="424"/>
    </row>
    <row r="97" spans="1:13" s="444" customFormat="1" ht="25.35" customHeight="1">
      <c r="A97" s="623">
        <v>26</v>
      </c>
      <c r="B97" s="624" t="s">
        <v>355</v>
      </c>
      <c r="C97" s="648" t="s">
        <v>479</v>
      </c>
      <c r="D97" s="646" t="s">
        <v>480</v>
      </c>
      <c r="E97" s="637">
        <v>0</v>
      </c>
      <c r="F97" s="637">
        <v>8.7799999999999994</v>
      </c>
      <c r="G97" s="639">
        <f t="shared" si="3"/>
        <v>8.7799999999999994</v>
      </c>
      <c r="H97" s="640" t="s">
        <v>469</v>
      </c>
      <c r="I97" s="649">
        <v>710837.85</v>
      </c>
      <c r="J97" s="424"/>
      <c r="K97" s="424"/>
      <c r="L97" s="424"/>
      <c r="M97" s="424"/>
    </row>
    <row r="98" spans="1:13" s="444" customFormat="1" ht="25.35" customHeight="1">
      <c r="A98" s="623">
        <v>27</v>
      </c>
      <c r="B98" s="624" t="s">
        <v>355</v>
      </c>
      <c r="C98" s="648" t="s">
        <v>481</v>
      </c>
      <c r="D98" s="646" t="s">
        <v>482</v>
      </c>
      <c r="E98" s="637">
        <v>1.1000000000000001</v>
      </c>
      <c r="F98" s="637">
        <v>5</v>
      </c>
      <c r="G98" s="639">
        <f t="shared" si="3"/>
        <v>3.9</v>
      </c>
      <c r="H98" s="640" t="s">
        <v>469</v>
      </c>
      <c r="I98" s="649">
        <v>1170676.33</v>
      </c>
      <c r="J98" s="424"/>
      <c r="K98" s="424"/>
      <c r="L98" s="424"/>
      <c r="M98" s="424"/>
    </row>
    <row r="99" spans="1:13" s="444" customFormat="1" ht="25.35" customHeight="1">
      <c r="A99" s="623">
        <v>28</v>
      </c>
      <c r="B99" s="624" t="s">
        <v>355</v>
      </c>
      <c r="C99" s="637" t="s">
        <v>483</v>
      </c>
      <c r="D99" s="650" t="s">
        <v>484</v>
      </c>
      <c r="E99" s="637">
        <v>6.3</v>
      </c>
      <c r="F99" s="637">
        <v>9.61</v>
      </c>
      <c r="G99" s="639">
        <f t="shared" si="3"/>
        <v>3.3099999999999996</v>
      </c>
      <c r="H99" s="650" t="s">
        <v>343</v>
      </c>
      <c r="I99" s="651">
        <v>396674.21799999999</v>
      </c>
      <c r="J99" s="424"/>
      <c r="K99" s="424"/>
      <c r="L99" s="424"/>
      <c r="M99" s="424"/>
    </row>
    <row r="100" spans="1:13" s="444" customFormat="1" ht="25.35" customHeight="1">
      <c r="A100" s="623">
        <v>29</v>
      </c>
      <c r="B100" s="624" t="s">
        <v>355</v>
      </c>
      <c r="C100" s="637" t="s">
        <v>485</v>
      </c>
      <c r="D100" s="650" t="s">
        <v>486</v>
      </c>
      <c r="E100" s="637">
        <v>0.45</v>
      </c>
      <c r="F100" s="637">
        <v>9.65</v>
      </c>
      <c r="G100" s="639">
        <f t="shared" si="3"/>
        <v>9.2000000000000011</v>
      </c>
      <c r="H100" s="650" t="s">
        <v>343</v>
      </c>
      <c r="I100" s="652">
        <v>1104000</v>
      </c>
      <c r="J100" s="424"/>
      <c r="K100" s="424"/>
      <c r="L100" s="424"/>
      <c r="M100" s="424"/>
    </row>
    <row r="101" spans="1:13">
      <c r="A101" s="464"/>
      <c r="B101" s="464"/>
      <c r="C101" s="653"/>
      <c r="D101" s="654"/>
      <c r="E101" s="464"/>
      <c r="F101" s="464"/>
      <c r="G101" s="655">
        <f>SUM(G72:G100)</f>
        <v>136.708</v>
      </c>
      <c r="H101" s="656"/>
      <c r="I101" s="657">
        <f>SUM(I72:I100)</f>
        <v>35124559.004000001</v>
      </c>
    </row>
    <row r="102" spans="1:13">
      <c r="C102" s="445"/>
    </row>
    <row r="103" spans="1:13">
      <c r="C103" s="445"/>
    </row>
    <row r="104" spans="1:13">
      <c r="C104" s="445"/>
      <c r="H104" s="449"/>
      <c r="I104" s="450" t="s">
        <v>455</v>
      </c>
      <c r="J104" s="450" t="s">
        <v>456</v>
      </c>
    </row>
    <row r="105" spans="1:13" ht="25.7" customHeight="1">
      <c r="C105" s="445"/>
      <c r="H105" s="451" t="s">
        <v>457</v>
      </c>
      <c r="I105" s="452">
        <f>G69</f>
        <v>380.88600000000014</v>
      </c>
      <c r="J105" s="452">
        <f>I69</f>
        <v>169189483.31099999</v>
      </c>
    </row>
    <row r="106" spans="1:13" ht="15.95" customHeight="1">
      <c r="C106" s="445"/>
      <c r="H106" s="453" t="s">
        <v>458</v>
      </c>
      <c r="I106" s="452">
        <f>G101</f>
        <v>136.708</v>
      </c>
      <c r="J106" s="454">
        <f>I101</f>
        <v>35124559.004000001</v>
      </c>
    </row>
    <row r="107" spans="1:13">
      <c r="C107" s="445"/>
      <c r="H107" s="485" t="s">
        <v>277</v>
      </c>
      <c r="I107" s="486">
        <f>SUM(I105:I106)</f>
        <v>517.59400000000016</v>
      </c>
      <c r="J107" s="486">
        <f>SUM(J105:J106)</f>
        <v>204314042.315</v>
      </c>
    </row>
    <row r="108" spans="1:13">
      <c r="C108" s="445"/>
      <c r="J108" s="466"/>
    </row>
    <row r="109" spans="1:13">
      <c r="C109" s="445"/>
      <c r="J109" s="466"/>
    </row>
    <row r="110" spans="1:13">
      <c r="C110" s="445"/>
    </row>
    <row r="111" spans="1:13">
      <c r="C111" s="445"/>
    </row>
    <row r="112" spans="1:13">
      <c r="C112" s="445"/>
    </row>
    <row r="113" spans="3:10">
      <c r="C113" s="445"/>
    </row>
    <row r="114" spans="3:10">
      <c r="C114" s="445"/>
      <c r="I114" s="424"/>
    </row>
    <row r="115" spans="3:10">
      <c r="C115" s="445"/>
      <c r="I115" s="455"/>
      <c r="J115" s="455"/>
    </row>
    <row r="116" spans="3:10">
      <c r="C116" s="445"/>
    </row>
    <row r="117" spans="3:10">
      <c r="C117" s="445"/>
    </row>
    <row r="118" spans="3:10">
      <c r="C118" s="445"/>
    </row>
    <row r="119" spans="3:10">
      <c r="C119" s="445"/>
    </row>
    <row r="120" spans="3:10">
      <c r="C120" s="445"/>
    </row>
    <row r="121" spans="3:10">
      <c r="C121" s="445"/>
    </row>
    <row r="122" spans="3:10">
      <c r="C122" s="445"/>
    </row>
    <row r="123" spans="3:10">
      <c r="C123" s="445"/>
    </row>
    <row r="124" spans="3:10">
      <c r="C124" s="445"/>
    </row>
    <row r="125" spans="3:10">
      <c r="C125" s="445"/>
    </row>
    <row r="126" spans="3:10">
      <c r="C126" s="445"/>
    </row>
    <row r="127" spans="3:10">
      <c r="C127" s="445"/>
    </row>
    <row r="128" spans="3:10">
      <c r="C128" s="445"/>
    </row>
    <row r="129" spans="3:3">
      <c r="C129" s="445"/>
    </row>
    <row r="130" spans="3:3">
      <c r="C130" s="445"/>
    </row>
    <row r="131" spans="3:3">
      <c r="C131" s="445"/>
    </row>
    <row r="132" spans="3:3">
      <c r="C132" s="445"/>
    </row>
    <row r="133" spans="3:3">
      <c r="C133" s="445"/>
    </row>
    <row r="134" spans="3:3">
      <c r="C134" s="445"/>
    </row>
    <row r="135" spans="3:3">
      <c r="C135" s="445"/>
    </row>
    <row r="136" spans="3:3">
      <c r="C136" s="445"/>
    </row>
    <row r="137" spans="3:3">
      <c r="C137" s="445"/>
    </row>
    <row r="138" spans="3:3">
      <c r="C138" s="445"/>
    </row>
    <row r="139" spans="3:3">
      <c r="C139" s="445"/>
    </row>
    <row r="140" spans="3:3">
      <c r="C140" s="445"/>
    </row>
    <row r="141" spans="3:3">
      <c r="C141" s="445"/>
    </row>
    <row r="142" spans="3:3">
      <c r="C142" s="445"/>
    </row>
    <row r="143" spans="3:3">
      <c r="C143" s="445"/>
    </row>
    <row r="144" spans="3:3">
      <c r="C144" s="445"/>
    </row>
    <row r="145" spans="3:3">
      <c r="C145" s="445"/>
    </row>
    <row r="146" spans="3:3">
      <c r="C146" s="445"/>
    </row>
    <row r="147" spans="3:3">
      <c r="C147" s="445"/>
    </row>
    <row r="148" spans="3:3">
      <c r="C148" s="445"/>
    </row>
    <row r="149" spans="3:3">
      <c r="C149" s="445"/>
    </row>
    <row r="150" spans="3:3">
      <c r="C150" s="445"/>
    </row>
    <row r="151" spans="3:3">
      <c r="C151" s="445"/>
    </row>
    <row r="152" spans="3:3">
      <c r="C152" s="445"/>
    </row>
    <row r="153" spans="3:3">
      <c r="C153" s="445"/>
    </row>
    <row r="154" spans="3:3">
      <c r="C154" s="445"/>
    </row>
    <row r="155" spans="3:3">
      <c r="C155" s="445"/>
    </row>
    <row r="156" spans="3:3">
      <c r="C156" s="445"/>
    </row>
    <row r="157" spans="3:3">
      <c r="C157" s="445"/>
    </row>
    <row r="158" spans="3:3">
      <c r="C158" s="445"/>
    </row>
    <row r="159" spans="3:3">
      <c r="C159" s="445"/>
    </row>
    <row r="160" spans="3:3">
      <c r="C160" s="445"/>
    </row>
    <row r="161" spans="3:3">
      <c r="C161" s="445"/>
    </row>
    <row r="162" spans="3:3">
      <c r="C162" s="445"/>
    </row>
    <row r="163" spans="3:3">
      <c r="C163" s="445"/>
    </row>
    <row r="164" spans="3:3">
      <c r="C164" s="445"/>
    </row>
    <row r="165" spans="3:3">
      <c r="C165" s="445"/>
    </row>
    <row r="166" spans="3:3">
      <c r="C166" s="445"/>
    </row>
    <row r="167" spans="3:3">
      <c r="C167" s="445"/>
    </row>
    <row r="168" spans="3:3">
      <c r="C168" s="445"/>
    </row>
    <row r="169" spans="3:3">
      <c r="C169" s="445"/>
    </row>
    <row r="170" spans="3:3">
      <c r="C170" s="445"/>
    </row>
    <row r="171" spans="3:3">
      <c r="C171" s="445"/>
    </row>
    <row r="172" spans="3:3">
      <c r="C172" s="445"/>
    </row>
    <row r="173" spans="3:3">
      <c r="C173" s="445"/>
    </row>
    <row r="174" spans="3:3">
      <c r="C174" s="445"/>
    </row>
    <row r="175" spans="3:3">
      <c r="C175" s="445"/>
    </row>
    <row r="176" spans="3:3">
      <c r="C176" s="445"/>
    </row>
    <row r="177" spans="3:3">
      <c r="C177" s="445"/>
    </row>
    <row r="178" spans="3:3">
      <c r="C178" s="445"/>
    </row>
    <row r="179" spans="3:3">
      <c r="C179" s="445"/>
    </row>
    <row r="180" spans="3:3">
      <c r="C180" s="445"/>
    </row>
    <row r="181" spans="3:3">
      <c r="C181" s="445"/>
    </row>
    <row r="182" spans="3:3">
      <c r="C182" s="445"/>
    </row>
    <row r="183" spans="3:3">
      <c r="C183" s="445"/>
    </row>
    <row r="184" spans="3:3">
      <c r="C184" s="445"/>
    </row>
    <row r="185" spans="3:3">
      <c r="C185" s="445"/>
    </row>
    <row r="186" spans="3:3">
      <c r="C186" s="445"/>
    </row>
    <row r="187" spans="3:3">
      <c r="C187" s="445"/>
    </row>
    <row r="188" spans="3:3">
      <c r="C188" s="445"/>
    </row>
    <row r="189" spans="3:3">
      <c r="C189" s="445"/>
    </row>
    <row r="190" spans="3:3">
      <c r="C190" s="445"/>
    </row>
    <row r="191" spans="3:3">
      <c r="C191" s="445"/>
    </row>
    <row r="192" spans="3:3">
      <c r="C192" s="445"/>
    </row>
    <row r="193" spans="3:3">
      <c r="C193" s="445"/>
    </row>
    <row r="194" spans="3:3">
      <c r="C194" s="445"/>
    </row>
    <row r="195" spans="3:3">
      <c r="C195" s="445"/>
    </row>
    <row r="196" spans="3:3">
      <c r="C196" s="445"/>
    </row>
    <row r="197" spans="3:3">
      <c r="C197" s="445"/>
    </row>
    <row r="198" spans="3:3">
      <c r="C198" s="445"/>
    </row>
  </sheetData>
  <autoFilter ref="A5:I71" xr:uid="{00000000-0009-0000-0000-000002000000}"/>
  <mergeCells count="4">
    <mergeCell ref="A1:H1"/>
    <mergeCell ref="A2:I2"/>
    <mergeCell ref="A4:I4"/>
    <mergeCell ref="A71:I71"/>
  </mergeCells>
  <pageMargins left="0.25" right="0.25" top="0.75" bottom="0.75" header="0.3" footer="0.3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1.Pielikums_36 milj. 2021.g.</vt:lpstr>
      <vt:lpstr>2.Pielikums _60 milj 2021.g.</vt:lpstr>
      <vt:lpstr>3.Pielikums _2022-2023.gads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Maira Vesmane</dc:creator>
  <cp:lastModifiedBy>Jevgēnija Butņicka</cp:lastModifiedBy>
  <cp:lastPrinted>2020-09-21T11:42:26Z</cp:lastPrinted>
  <dcterms:created xsi:type="dcterms:W3CDTF">2020-09-11T06:00:18Z</dcterms:created>
  <dcterms:modified xsi:type="dcterms:W3CDTF">2021-02-09T17:14:13Z</dcterms:modified>
</cp:coreProperties>
</file>